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200" windowHeight="10995" tabRatio="855"/>
  </bookViews>
  <sheets>
    <sheet name="Menu_Utama" sheetId="41" r:id="rId1"/>
    <sheet name="help" sheetId="2" r:id="rId2"/>
    <sheet name="KKM" sheetId="37" r:id="rId3"/>
    <sheet name="KI_KD" sheetId="6" r:id="rId4"/>
    <sheet name="Data_Sekolah" sheetId="38" r:id="rId5"/>
    <sheet name="Biodata Siswa" sheetId="7" r:id="rId6"/>
    <sheet name="Nilai Harian KI3 " sheetId="16" r:id="rId7"/>
    <sheet name="Nilai Harian KI4 Praktik" sheetId="57" r:id="rId8"/>
    <sheet name="Nilai Harian KI4 Produk" sheetId="58" r:id="rId9"/>
    <sheet name="Rekap KI 3" sheetId="11" r:id="rId10"/>
    <sheet name="Rekap KI4 Praktik" sheetId="60" r:id="rId11"/>
    <sheet name="Rekap KI4 Produk" sheetId="61" r:id="rId12"/>
  </sheets>
  <definedNames>
    <definedName name="aspeksosial">KI_KD!$A$51:$C$57</definedName>
    <definedName name="aspekspiritual">KI_KD!$A$44:$C$47</definedName>
    <definedName name="_xlnm.Print_Area" localSheetId="5">'Biodata Siswa'!$A$1:$C$56</definedName>
    <definedName name="_xlnm.Print_Area" localSheetId="1">help!$A$1:$E$68</definedName>
    <definedName name="_xlnm.Print_Area" localSheetId="2">KKM!$B$1:$H$22</definedName>
    <definedName name="_xlnm.Print_Area" localSheetId="0">Menu_Utama!$B$3:$R$24</definedName>
    <definedName name="_xlnm.Print_Area" localSheetId="6">'Nilai Harian KI3 '!$B$2:$AR$64</definedName>
    <definedName name="_xlnm.Print_Area" localSheetId="7">'Nilai Harian KI4 Praktik'!$B$2:$AR$64</definedName>
    <definedName name="_xlnm.Print_Area" localSheetId="8">'Nilai Harian KI4 Produk'!$B$2:$AR$64</definedName>
    <definedName name="_xlnm.Print_Area" localSheetId="9">'Rekap KI 3'!$B$2:$N$31</definedName>
    <definedName name="_xlnm.Print_Area" localSheetId="10">'Rekap KI4 Praktik'!$B$2:$N$31</definedName>
    <definedName name="_xlnm.Print_Area" localSheetId="11">'Rekap KI4 Produk'!$B$2:$N$31</definedName>
    <definedName name="_xlnm.Print_Titles" localSheetId="6">'Nilai Harian KI3 '!$B:$C,'Nilai Harian KI3 '!$9:$57</definedName>
    <definedName name="_xlnm.Print_Titles" localSheetId="7">'Nilai Harian KI4 Praktik'!$B:$C,'Nilai Harian KI4 Praktik'!$9:$57</definedName>
    <definedName name="_xlnm.Print_Titles" localSheetId="8">'Nilai Harian KI4 Produk'!$B:$C,'Nilai Harian KI4 Produk'!$9:$57</definedName>
    <definedName name="_xlnm.Print_Titles" localSheetId="9">'Rekap KI 3'!$2:$11</definedName>
    <definedName name="_xlnm.Print_Titles" localSheetId="10">'Rekap KI4 Praktik'!$2:$11</definedName>
    <definedName name="_xlnm.Print_Titles" localSheetId="11">'Rekap KI4 Produk'!$2:$11</definedName>
    <definedName name="Z_951E91DC_3DCF_4621_B703_1E81623AAD90_.wvu.Cols" localSheetId="9" hidden="1">'Rekap KI 3'!$E:$E,'Rekap KI 3'!#REF!</definedName>
    <definedName name="Z_951E91DC_3DCF_4621_B703_1E81623AAD90_.wvu.Cols" localSheetId="10" hidden="1">'Rekap KI4 Praktik'!$E:$E,'Rekap KI4 Praktik'!#REF!</definedName>
    <definedName name="Z_951E91DC_3DCF_4621_B703_1E81623AAD90_.wvu.Cols" localSheetId="11" hidden="1">'Rekap KI4 Produk'!$E:$E,'Rekap KI4 Produk'!#REF!</definedName>
    <definedName name="Z_951E91DC_3DCF_4621_B703_1E81623AAD90_.wvu.PrintArea" localSheetId="5" hidden="1">'Biodata Siswa'!$A$1:$C$56</definedName>
    <definedName name="Z_951E91DC_3DCF_4621_B703_1E81623AAD90_.wvu.PrintArea" localSheetId="9" hidden="1">'Rekap KI 3'!$B$2:$J$49</definedName>
    <definedName name="Z_951E91DC_3DCF_4621_B703_1E81623AAD90_.wvu.PrintArea" localSheetId="10" hidden="1">'Rekap KI4 Praktik'!$B$2:$J$49</definedName>
    <definedName name="Z_951E91DC_3DCF_4621_B703_1E81623AAD90_.wvu.PrintArea" localSheetId="11" hidden="1">'Rekap KI4 Produk'!$B$2:$J$49</definedName>
    <definedName name="Z_951E91DC_3DCF_4621_B703_1E81623AAD90_.wvu.PrintTitles" localSheetId="9" hidden="1">'Rekap KI 3'!$2:$11</definedName>
    <definedName name="Z_951E91DC_3DCF_4621_B703_1E81623AAD90_.wvu.PrintTitles" localSheetId="10" hidden="1">'Rekap KI4 Praktik'!$2:$11</definedName>
    <definedName name="Z_951E91DC_3DCF_4621_B703_1E81623AAD90_.wvu.PrintTitles" localSheetId="11" hidden="1">'Rekap KI4 Produk'!$2:$11</definedName>
    <definedName name="Z_951E91DC_3DCF_4621_B703_1E81623AAD90_.wvu.Rows" localSheetId="9" hidden="1">'Rekap KI 3'!#REF!</definedName>
    <definedName name="Z_951E91DC_3DCF_4621_B703_1E81623AAD90_.wvu.Rows" localSheetId="10" hidden="1">'Rekap KI4 Praktik'!#REF!</definedName>
    <definedName name="Z_951E91DC_3DCF_4621_B703_1E81623AAD90_.wvu.Rows" localSheetId="11" hidden="1">'Rekap KI4 Produk'!#REF!</definedName>
  </definedNames>
  <calcPr calcId="125725" fullCalcOnLoad="1"/>
  <customWorkbookViews>
    <customWorkbookView name="sci - Personal View" guid="{951E91DC-3DCF-4621-B703-1E81623AAD90}" mergeInterval="0" personalView="1" maximized="1" windowWidth="1276" windowHeight="870" tabRatio="859" activeSheetId="9"/>
  </customWorkbookViews>
</workbook>
</file>

<file path=xl/calcChain.xml><?xml version="1.0" encoding="utf-8"?>
<calcChain xmlns="http://schemas.openxmlformats.org/spreadsheetml/2006/main">
  <c r="I23" i="61"/>
  <c r="H23"/>
  <c r="G23"/>
  <c r="F23"/>
  <c r="I21"/>
  <c r="H21"/>
  <c r="F21"/>
  <c r="J21" s="1"/>
  <c r="N21" s="1"/>
  <c r="Y8" s="1"/>
  <c r="Y11" s="1"/>
  <c r="I20"/>
  <c r="H20"/>
  <c r="G20"/>
  <c r="F20"/>
  <c r="J20"/>
  <c r="N20" s="1"/>
  <c r="X8" s="1"/>
  <c r="X11" s="1"/>
  <c r="I19"/>
  <c r="H19"/>
  <c r="F19"/>
  <c r="I18"/>
  <c r="H18"/>
  <c r="F18"/>
  <c r="I16"/>
  <c r="H16"/>
  <c r="G16"/>
  <c r="F16"/>
  <c r="J16" s="1"/>
  <c r="I14"/>
  <c r="H14"/>
  <c r="G14"/>
  <c r="F14"/>
  <c r="I13"/>
  <c r="H13"/>
  <c r="G13"/>
  <c r="F13"/>
  <c r="J13" s="1"/>
  <c r="N13" s="1"/>
  <c r="S8" s="1"/>
  <c r="S11" s="1"/>
  <c r="I12"/>
  <c r="H12"/>
  <c r="G12"/>
  <c r="F12"/>
  <c r="M31"/>
  <c r="M30"/>
  <c r="M26"/>
  <c r="L23"/>
  <c r="K23"/>
  <c r="D23"/>
  <c r="Z10" s="1"/>
  <c r="C23"/>
  <c r="D21"/>
  <c r="D20"/>
  <c r="X10" s="1"/>
  <c r="D19"/>
  <c r="W10" s="1"/>
  <c r="L18"/>
  <c r="K18"/>
  <c r="D18"/>
  <c r="C18"/>
  <c r="L16"/>
  <c r="K16"/>
  <c r="D16"/>
  <c r="C16"/>
  <c r="D14"/>
  <c r="T10" s="1"/>
  <c r="D13"/>
  <c r="S10" s="1"/>
  <c r="L12"/>
  <c r="K12"/>
  <c r="D12"/>
  <c r="R10" s="1"/>
  <c r="C12"/>
  <c r="P11"/>
  <c r="Y10"/>
  <c r="V10"/>
  <c r="U10"/>
  <c r="D5"/>
  <c r="D4"/>
  <c r="Q11" s="1"/>
  <c r="I23" i="60"/>
  <c r="H23"/>
  <c r="G23"/>
  <c r="F23"/>
  <c r="I21"/>
  <c r="H21"/>
  <c r="F21"/>
  <c r="J21" s="1"/>
  <c r="N21" s="1"/>
  <c r="Y8" s="1"/>
  <c r="Y11" s="1"/>
  <c r="I20"/>
  <c r="H20"/>
  <c r="G20"/>
  <c r="J20" s="1"/>
  <c r="N20" s="1"/>
  <c r="X8" s="1"/>
  <c r="X11" s="1"/>
  <c r="F20"/>
  <c r="I19"/>
  <c r="H19"/>
  <c r="F19"/>
  <c r="I18"/>
  <c r="H18"/>
  <c r="F18"/>
  <c r="J18"/>
  <c r="N18" s="1"/>
  <c r="V8" s="1"/>
  <c r="V11" s="1"/>
  <c r="I16"/>
  <c r="H16"/>
  <c r="G16"/>
  <c r="F16"/>
  <c r="I14"/>
  <c r="H14"/>
  <c r="G14"/>
  <c r="F14"/>
  <c r="J14" s="1"/>
  <c r="N14" s="1"/>
  <c r="T8" s="1"/>
  <c r="T11" s="1"/>
  <c r="I13"/>
  <c r="H13"/>
  <c r="G13"/>
  <c r="J13" s="1"/>
  <c r="N13" s="1"/>
  <c r="S8" s="1"/>
  <c r="S11" s="1"/>
  <c r="F13"/>
  <c r="I12"/>
  <c r="H12"/>
  <c r="G12"/>
  <c r="F12"/>
  <c r="D23"/>
  <c r="Z10" s="1"/>
  <c r="D19"/>
  <c r="W10" s="1"/>
  <c r="D20"/>
  <c r="D21"/>
  <c r="D18"/>
  <c r="V10" s="1"/>
  <c r="D16"/>
  <c r="D13"/>
  <c r="D14"/>
  <c r="T10" s="1"/>
  <c r="D12"/>
  <c r="R10" s="1"/>
  <c r="M31"/>
  <c r="M30"/>
  <c r="M26"/>
  <c r="L23"/>
  <c r="K23"/>
  <c r="C23"/>
  <c r="L18"/>
  <c r="K18"/>
  <c r="C18"/>
  <c r="L16"/>
  <c r="K16"/>
  <c r="C16"/>
  <c r="L12"/>
  <c r="K12"/>
  <c r="C12"/>
  <c r="P11"/>
  <c r="Y10"/>
  <c r="X10"/>
  <c r="U10"/>
  <c r="S10"/>
  <c r="D5"/>
  <c r="D4"/>
  <c r="Q11"/>
  <c r="I23" i="11"/>
  <c r="I21"/>
  <c r="I20"/>
  <c r="I19"/>
  <c r="I18"/>
  <c r="I16"/>
  <c r="I14"/>
  <c r="I13"/>
  <c r="I12"/>
  <c r="H23"/>
  <c r="H21"/>
  <c r="H20"/>
  <c r="H19"/>
  <c r="H18"/>
  <c r="H16"/>
  <c r="H14"/>
  <c r="H13"/>
  <c r="H12"/>
  <c r="G23"/>
  <c r="G20"/>
  <c r="G16"/>
  <c r="G14"/>
  <c r="G13"/>
  <c r="G12"/>
  <c r="F23"/>
  <c r="F21"/>
  <c r="F20"/>
  <c r="J20" s="1"/>
  <c r="N20" s="1"/>
  <c r="X8" s="1"/>
  <c r="X11" s="1"/>
  <c r="F19"/>
  <c r="J19" s="1"/>
  <c r="N19" s="1"/>
  <c r="W8" s="1"/>
  <c r="W11" s="1"/>
  <c r="F18"/>
  <c r="J18" s="1"/>
  <c r="F16"/>
  <c r="F14"/>
  <c r="F13"/>
  <c r="J13" s="1"/>
  <c r="D19"/>
  <c r="W10" s="1"/>
  <c r="D20"/>
  <c r="X10" s="1"/>
  <c r="D21"/>
  <c r="Y10" s="1"/>
  <c r="D18"/>
  <c r="D13"/>
  <c r="S10" s="1"/>
  <c r="D14"/>
  <c r="T10" s="1"/>
  <c r="D12"/>
  <c r="R10" s="1"/>
  <c r="AM64" i="58"/>
  <c r="AM63"/>
  <c r="AM59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AQ11"/>
  <c r="AP11"/>
  <c r="AO11"/>
  <c r="AN11"/>
  <c r="AM11"/>
  <c r="AL11"/>
  <c r="AK11"/>
  <c r="AJ11"/>
  <c r="AI11"/>
  <c r="AF11"/>
  <c r="AE11"/>
  <c r="AD11"/>
  <c r="AC11"/>
  <c r="AB11"/>
  <c r="AA11"/>
  <c r="Z11"/>
  <c r="Y11"/>
  <c r="X11"/>
  <c r="U11"/>
  <c r="T11"/>
  <c r="S11"/>
  <c r="R11"/>
  <c r="Q11"/>
  <c r="P11"/>
  <c r="M11"/>
  <c r="L11"/>
  <c r="K11"/>
  <c r="J11"/>
  <c r="I11"/>
  <c r="H11"/>
  <c r="G11"/>
  <c r="F11"/>
  <c r="E11"/>
  <c r="C7"/>
  <c r="C6"/>
  <c r="C5"/>
  <c r="M11" i="57"/>
  <c r="U11"/>
  <c r="AF11"/>
  <c r="AQ11"/>
  <c r="AP11"/>
  <c r="AO11"/>
  <c r="AN11"/>
  <c r="AM11"/>
  <c r="AE11"/>
  <c r="AD11"/>
  <c r="AC11"/>
  <c r="AB11"/>
  <c r="T11"/>
  <c r="L11"/>
  <c r="K11"/>
  <c r="J11"/>
  <c r="I11"/>
  <c r="AL11"/>
  <c r="AA11"/>
  <c r="S11"/>
  <c r="H11"/>
  <c r="AK11"/>
  <c r="AJ11"/>
  <c r="AI11"/>
  <c r="Z11"/>
  <c r="Y11"/>
  <c r="X11"/>
  <c r="R11"/>
  <c r="Q11"/>
  <c r="P11"/>
  <c r="F11"/>
  <c r="G11"/>
  <c r="E11"/>
  <c r="AM64"/>
  <c r="AM63"/>
  <c r="AM59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7"/>
  <c r="C6"/>
  <c r="C5"/>
  <c r="AP11" i="16"/>
  <c r="AO11"/>
  <c r="AN11"/>
  <c r="AM11"/>
  <c r="AE11"/>
  <c r="AD11"/>
  <c r="AC11"/>
  <c r="AB11"/>
  <c r="T11"/>
  <c r="I11"/>
  <c r="J11"/>
  <c r="K11"/>
  <c r="AK11"/>
  <c r="AJ11"/>
  <c r="AI11"/>
  <c r="Z11"/>
  <c r="Y11"/>
  <c r="X11"/>
  <c r="R11"/>
  <c r="Q11"/>
  <c r="P11"/>
  <c r="F11"/>
  <c r="E11"/>
  <c r="L11"/>
  <c r="AM64"/>
  <c r="AM63"/>
  <c r="AM59"/>
  <c r="AQ11"/>
  <c r="AL11"/>
  <c r="G11"/>
  <c r="D87" i="6"/>
  <c r="E21" i="60" s="1"/>
  <c r="D86" i="6"/>
  <c r="E20" i="60" s="1"/>
  <c r="D85" i="6"/>
  <c r="E19" i="61" s="1"/>
  <c r="D84" i="6"/>
  <c r="E18" i="61" s="1"/>
  <c r="D76" i="6"/>
  <c r="E20" i="11" s="1"/>
  <c r="D75" i="6"/>
  <c r="E19" i="11" s="1"/>
  <c r="D74" i="6"/>
  <c r="E18" i="11" s="1"/>
  <c r="D83" i="6"/>
  <c r="E16" i="61" s="1"/>
  <c r="D73" i="6"/>
  <c r="D82"/>
  <c r="E14" i="60" s="1"/>
  <c r="D81" i="6"/>
  <c r="E13" i="60" s="1"/>
  <c r="D72" i="6"/>
  <c r="E14" i="11" s="1"/>
  <c r="D71" i="6"/>
  <c r="E13" i="11" s="1"/>
  <c r="D80" i="6"/>
  <c r="E12" i="60" s="1"/>
  <c r="D70" i="6"/>
  <c r="E12" i="11" s="1"/>
  <c r="AF11" i="16"/>
  <c r="AA11"/>
  <c r="U11"/>
  <c r="S11"/>
  <c r="M11"/>
  <c r="D77" i="6"/>
  <c r="E21" i="11" s="1"/>
  <c r="D5"/>
  <c r="D4"/>
  <c r="Q11" s="1"/>
  <c r="C7" i="16"/>
  <c r="C6"/>
  <c r="C5"/>
  <c r="P11" i="11"/>
  <c r="M31"/>
  <c r="M30"/>
  <c r="M26"/>
  <c r="D38" i="37"/>
  <c r="D40" s="1"/>
  <c r="L12" i="11"/>
  <c r="L16"/>
  <c r="K23"/>
  <c r="K18"/>
  <c r="K12"/>
  <c r="K16"/>
  <c r="F12"/>
  <c r="J12" s="1"/>
  <c r="N12" s="1"/>
  <c r="R8" s="1"/>
  <c r="R11" s="1"/>
  <c r="C16"/>
  <c r="C12"/>
  <c r="H11" i="16"/>
  <c r="D37" i="37"/>
  <c r="F87" s="1"/>
  <c r="F93"/>
  <c r="E108"/>
  <c r="E103"/>
  <c r="F58"/>
  <c r="F99"/>
  <c r="E48"/>
  <c r="E77"/>
  <c r="F116"/>
  <c r="F100"/>
  <c r="L23" i="11"/>
  <c r="L18"/>
  <c r="H11" i="37"/>
  <c r="H12"/>
  <c r="H13"/>
  <c r="H10"/>
  <c r="C13" i="16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12"/>
  <c r="G10" i="37"/>
  <c r="B51" i="6"/>
  <c r="B52"/>
  <c r="B53"/>
  <c r="B54"/>
  <c r="B55"/>
  <c r="B56"/>
  <c r="G13" i="37"/>
  <c r="G12"/>
  <c r="G11"/>
  <c r="D88" i="6"/>
  <c r="E23" i="61" s="1"/>
  <c r="D78" i="6"/>
  <c r="D16" i="11"/>
  <c r="U10" s="1"/>
  <c r="C18"/>
  <c r="C23"/>
  <c r="D23"/>
  <c r="Z10" s="1"/>
  <c r="C22" i="37"/>
  <c r="C21"/>
  <c r="C16"/>
  <c r="C6" i="7"/>
  <c r="C4"/>
  <c r="C5"/>
  <c r="E6" i="37"/>
  <c r="E5"/>
  <c r="E4"/>
  <c r="A4" i="7"/>
  <c r="E3" i="37"/>
  <c r="E75"/>
  <c r="F63"/>
  <c r="F53"/>
  <c r="E47"/>
  <c r="F78"/>
  <c r="E79"/>
  <c r="E60"/>
  <c r="F55"/>
  <c r="E54"/>
  <c r="F65"/>
  <c r="F49"/>
  <c r="F81"/>
  <c r="F97"/>
  <c r="F113"/>
  <c r="E98"/>
  <c r="E120"/>
  <c r="F95"/>
  <c r="E84"/>
  <c r="E113"/>
  <c r="E99"/>
  <c r="E83"/>
  <c r="F114"/>
  <c r="F98"/>
  <c r="F66"/>
  <c r="F50"/>
  <c r="F59"/>
  <c r="F75"/>
  <c r="F91"/>
  <c r="F107"/>
  <c r="E56"/>
  <c r="E88"/>
  <c r="E104"/>
  <c r="E115"/>
  <c r="E105"/>
  <c r="E97"/>
  <c r="E89"/>
  <c r="E81"/>
  <c r="E65"/>
  <c r="E57"/>
  <c r="E49"/>
  <c r="F120"/>
  <c r="F112"/>
  <c r="F104"/>
  <c r="F96"/>
  <c r="F80"/>
  <c r="F72"/>
  <c r="F64"/>
  <c r="F56"/>
  <c r="F48"/>
  <c r="E67"/>
  <c r="E68"/>
  <c r="E78"/>
  <c r="E74"/>
  <c r="F77"/>
  <c r="F61"/>
  <c r="F54"/>
  <c r="F70"/>
  <c r="E55"/>
  <c r="E16" i="11"/>
  <c r="E23"/>
  <c r="V10"/>
  <c r="F101" i="37"/>
  <c r="F117"/>
  <c r="E106"/>
  <c r="E86"/>
  <c r="E114"/>
  <c r="F103"/>
  <c r="E92"/>
  <c r="E95"/>
  <c r="E59"/>
  <c r="F110"/>
  <c r="F94"/>
  <c r="F74"/>
  <c r="F51"/>
  <c r="F83"/>
  <c r="E64"/>
  <c r="E96"/>
  <c r="E119"/>
  <c r="E101"/>
  <c r="E85"/>
  <c r="E69"/>
  <c r="E53"/>
  <c r="F92"/>
  <c r="F76"/>
  <c r="F60"/>
  <c r="E52"/>
  <c r="E62"/>
  <c r="F69"/>
  <c r="F62"/>
  <c r="E63"/>
  <c r="E76"/>
  <c r="F71"/>
  <c r="E70"/>
  <c r="E66"/>
  <c r="F73"/>
  <c r="F89"/>
  <c r="F105"/>
  <c r="E112"/>
  <c r="E94"/>
  <c r="E118"/>
  <c r="F111"/>
  <c r="E100"/>
  <c r="E107"/>
  <c r="E91"/>
  <c r="F106"/>
  <c r="F90"/>
  <c r="J16" i="11" l="1"/>
  <c r="N16" s="1"/>
  <c r="U8" s="1"/>
  <c r="U11" s="1"/>
  <c r="J19" i="61"/>
  <c r="N19" s="1"/>
  <c r="W8" s="1"/>
  <c r="W11" s="1"/>
  <c r="J14" i="11"/>
  <c r="N14" s="1"/>
  <c r="T8" s="1"/>
  <c r="T11" s="1"/>
  <c r="J23" i="60"/>
  <c r="J23" i="11"/>
  <c r="N23" s="1"/>
  <c r="Z8" s="1"/>
  <c r="Z11" s="1"/>
  <c r="J23" i="61"/>
  <c r="J21" i="11"/>
  <c r="N21" s="1"/>
  <c r="Y8" s="1"/>
  <c r="Y11" s="1"/>
  <c r="J16" i="60"/>
  <c r="J19"/>
  <c r="J22" s="1"/>
  <c r="J12" i="61"/>
  <c r="N12" s="1"/>
  <c r="R8" s="1"/>
  <c r="R11" s="1"/>
  <c r="J14"/>
  <c r="N14" s="1"/>
  <c r="T8" s="1"/>
  <c r="T11" s="1"/>
  <c r="J18"/>
  <c r="J12" i="60"/>
  <c r="J15" s="1"/>
  <c r="F140" i="37"/>
  <c r="F134"/>
  <c r="F123"/>
  <c r="E143"/>
  <c r="F128"/>
  <c r="E130"/>
  <c r="F122"/>
  <c r="F145"/>
  <c r="E125"/>
  <c r="F146"/>
  <c r="F143"/>
  <c r="F132"/>
  <c r="E140"/>
  <c r="E133"/>
  <c r="E123"/>
  <c r="F126"/>
  <c r="E153"/>
  <c r="F125"/>
  <c r="E131"/>
  <c r="D39"/>
  <c r="E128" s="1"/>
  <c r="F127"/>
  <c r="E135"/>
  <c r="E122"/>
  <c r="F130"/>
  <c r="E127"/>
  <c r="F129"/>
  <c r="N23" i="60"/>
  <c r="Z8" s="1"/>
  <c r="Z11" s="1"/>
  <c r="J24"/>
  <c r="J22" i="11"/>
  <c r="N18"/>
  <c r="V8" s="1"/>
  <c r="V11" s="1"/>
  <c r="N13"/>
  <c r="S8" s="1"/>
  <c r="S11" s="1"/>
  <c r="J24"/>
  <c r="J24" i="61"/>
  <c r="N23"/>
  <c r="Z8" s="1"/>
  <c r="Z11" s="1"/>
  <c r="J17" i="60"/>
  <c r="N16"/>
  <c r="U8" s="1"/>
  <c r="U11" s="1"/>
  <c r="J15" i="61"/>
  <c r="J22"/>
  <c r="N18"/>
  <c r="V8" s="1"/>
  <c r="V11" s="1"/>
  <c r="N16"/>
  <c r="U8" s="1"/>
  <c r="U11" s="1"/>
  <c r="J17"/>
  <c r="N12" i="60"/>
  <c r="R8" s="1"/>
  <c r="R11" s="1"/>
  <c r="E51" i="37"/>
  <c r="E82"/>
  <c r="F124"/>
  <c r="F57"/>
  <c r="F47"/>
  <c r="F108"/>
  <c r="F115"/>
  <c r="E117"/>
  <c r="F85"/>
  <c r="E132"/>
  <c r="E71"/>
  <c r="F79"/>
  <c r="F88"/>
  <c r="E73"/>
  <c r="E72"/>
  <c r="F82"/>
  <c r="E110"/>
  <c r="E50"/>
  <c r="E58"/>
  <c r="E61"/>
  <c r="F67"/>
  <c r="F119"/>
  <c r="E23" i="60"/>
  <c r="E12" i="61"/>
  <c r="E18" i="60"/>
  <c r="E21" i="61"/>
  <c r="E16" i="60"/>
  <c r="E14" i="61"/>
  <c r="F84" i="37"/>
  <c r="E80"/>
  <c r="E87"/>
  <c r="F109"/>
  <c r="E19" i="60"/>
  <c r="E20" i="61"/>
  <c r="F68" i="37"/>
  <c r="E111"/>
  <c r="F118"/>
  <c r="E90"/>
  <c r="E13" i="61"/>
  <c r="F52" i="37"/>
  <c r="E109"/>
  <c r="F102"/>
  <c r="E116"/>
  <c r="D42"/>
  <c r="D41" s="1"/>
  <c r="F135" s="1"/>
  <c r="E93"/>
  <c r="F86"/>
  <c r="E102"/>
  <c r="N19" i="60" l="1"/>
  <c r="W8" s="1"/>
  <c r="W11" s="1"/>
  <c r="J15" i="11"/>
  <c r="J17"/>
  <c r="E141" i="37"/>
  <c r="F142"/>
  <c r="F133"/>
  <c r="E152"/>
  <c r="F136"/>
  <c r="E150"/>
  <c r="E136"/>
  <c r="F150"/>
  <c r="E149"/>
  <c r="E137"/>
  <c r="F149"/>
  <c r="E148"/>
  <c r="E139"/>
  <c r="E142"/>
  <c r="E126"/>
  <c r="F147"/>
  <c r="F153"/>
  <c r="E124"/>
  <c r="F148"/>
  <c r="E147"/>
  <c r="F144"/>
  <c r="E138"/>
  <c r="E145"/>
  <c r="E151"/>
  <c r="F152"/>
  <c r="F151"/>
  <c r="F141"/>
  <c r="F137"/>
  <c r="E144"/>
  <c r="F121"/>
  <c r="E121"/>
  <c r="E146"/>
  <c r="F138"/>
  <c r="F139"/>
  <c r="E134"/>
  <c r="F131"/>
  <c r="E129"/>
</calcChain>
</file>

<file path=xl/sharedStrings.xml><?xml version="1.0" encoding="utf-8"?>
<sst xmlns="http://schemas.openxmlformats.org/spreadsheetml/2006/main" count="492" uniqueCount="202">
  <si>
    <t>Jika dalam satu komputer maka rename folder aplikasi tersebut</t>
  </si>
  <si>
    <t>misal siswa jumlahnya 45 maka bisa dibagi 2 atau 1a=25 dan 1b 20 aatau 1a=40 dan 1b=5</t>
  </si>
  <si>
    <t>SUBTEMA 1</t>
  </si>
  <si>
    <t>SUBTEMA 2</t>
  </si>
  <si>
    <t>SUBTEMA 3</t>
  </si>
  <si>
    <t xml:space="preserve">PARAMETER KI 3 dan 4 BESERTA BUNYI KD </t>
  </si>
  <si>
    <t>KKM MUATAN PELAJARAN</t>
  </si>
  <si>
    <t>KKM MINIMAL SEKOLAH</t>
  </si>
  <si>
    <t>REMIDIAL</t>
  </si>
  <si>
    <t>Langkah-langkah Penggunaan Aplikasi Rapor K13</t>
  </si>
  <si>
    <t>KELAS PARALEL ATAU LEBIH DARI 40 SISWA</t>
  </si>
  <si>
    <t>RATA-RATA</t>
  </si>
  <si>
    <t>Mengubah KI KD</t>
  </si>
  <si>
    <t>Untuk memasukkan data sekolah dan  guru sesuai kolom</t>
  </si>
  <si>
    <t xml:space="preserve">Tema </t>
  </si>
  <si>
    <t>Kriteria Kenaikan Sikap</t>
  </si>
  <si>
    <t>Kriteria Kenaikan Pramuka</t>
  </si>
  <si>
    <t>belum terpenuhi</t>
  </si>
  <si>
    <t>wajib dibimbing</t>
  </si>
  <si>
    <t>dengan bimbingan akan mampu meningkatkan</t>
  </si>
  <si>
    <t xml:space="preserve">baik </t>
  </si>
  <si>
    <t>terpenuhi baik</t>
  </si>
  <si>
    <t xml:space="preserve">sangat baik </t>
  </si>
  <si>
    <t>terpenuhi sangat baik</t>
  </si>
  <si>
    <t>PANDUAN CARA PENGGUNAAN</t>
  </si>
  <si>
    <t>Dari menu utama, klik tombol KKM</t>
  </si>
  <si>
    <t>Dari menu utama, klik tombol Data sekolah dan Guru</t>
  </si>
  <si>
    <t>Setiap Kembali ke Menu utama klik Menu Utama</t>
  </si>
  <si>
    <t>mahir dalam</t>
  </si>
  <si>
    <t>sangat mahir dalam</t>
  </si>
  <si>
    <t>masih perlu banyak latihan dalam</t>
  </si>
  <si>
    <t>harus banyak latihan dalam</t>
  </si>
  <si>
    <t>PENILAIAN KI DAN K2</t>
  </si>
  <si>
    <t>KKM</t>
  </si>
  <si>
    <t>Nilai</t>
  </si>
  <si>
    <t>Predikat</t>
  </si>
  <si>
    <t>* Isilah kolom yang berwarna hijau</t>
  </si>
  <si>
    <r>
      <t>KKM</t>
    </r>
    <r>
      <rPr>
        <sz val="14"/>
        <color indexed="8"/>
        <rFont val="Arial"/>
        <family val="2"/>
      </rPr>
      <t> (Kriteria Ketuntasan Minimal) </t>
    </r>
  </si>
  <si>
    <t>:</t>
  </si>
  <si>
    <t>Kelas</t>
  </si>
  <si>
    <t>Semester</t>
  </si>
  <si>
    <t>Nama Sekolah</t>
  </si>
  <si>
    <t>Tahun Pelajaran</t>
  </si>
  <si>
    <t>Alamat Sekolah</t>
  </si>
  <si>
    <t>No</t>
  </si>
  <si>
    <t>PPKn</t>
  </si>
  <si>
    <t>Bahasa Indonesia</t>
  </si>
  <si>
    <t>SBdP</t>
  </si>
  <si>
    <t>Keterangan</t>
  </si>
  <si>
    <t>A</t>
  </si>
  <si>
    <t>NIP</t>
  </si>
  <si>
    <t>Nama Siswa</t>
  </si>
  <si>
    <t>N I S</t>
  </si>
  <si>
    <t>Baik</t>
  </si>
  <si>
    <t>Nama Guru</t>
  </si>
  <si>
    <t>Nama Kepala Sekolah</t>
  </si>
  <si>
    <t xml:space="preserve">Tahun Pelajaran </t>
  </si>
  <si>
    <t>Tempat, Tanggal Rapor</t>
  </si>
  <si>
    <t>ketaatan beribadah</t>
  </si>
  <si>
    <t>perilaku bersyukur</t>
  </si>
  <si>
    <t>toleransi beribadah</t>
  </si>
  <si>
    <t xml:space="preserve">  </t>
  </si>
  <si>
    <t xml:space="preserve"> </t>
  </si>
  <si>
    <t>Sangat baik</t>
  </si>
  <si>
    <t>Perlu perbaikan</t>
  </si>
  <si>
    <t>Nilai Sikap</t>
  </si>
  <si>
    <t xml:space="preserve">Mengisi Biodata Siswa </t>
  </si>
  <si>
    <t>Dari menu utama, klik tombol Biodata</t>
  </si>
  <si>
    <t>Ketaatan Beribadah</t>
  </si>
  <si>
    <t>Perilaku Bersyukur</t>
  </si>
  <si>
    <t>Toleransi Beribadah</t>
  </si>
  <si>
    <t>Berdoa Sebelum Beraktivitas</t>
  </si>
  <si>
    <t>berdoa sebelum beraktivitas</t>
  </si>
  <si>
    <t>Percaya Diri</t>
  </si>
  <si>
    <t>Peduli</t>
  </si>
  <si>
    <t>Santun</t>
  </si>
  <si>
    <t>Tanggung Jawab</t>
  </si>
  <si>
    <t>Disiplin</t>
  </si>
  <si>
    <t>Jujur</t>
  </si>
  <si>
    <t>Aspek yang dinilai Sikap Spiritual</t>
  </si>
  <si>
    <t>Aspek yang dinilai Sikap Sosial</t>
  </si>
  <si>
    <t>Masih perlu peningkatan dalam</t>
  </si>
  <si>
    <t>Nilai K3</t>
  </si>
  <si>
    <t>B</t>
  </si>
  <si>
    <t>C</t>
  </si>
  <si>
    <t>D</t>
  </si>
  <si>
    <t>T</t>
  </si>
  <si>
    <t>TB</t>
  </si>
  <si>
    <t>Nilai 5</t>
  </si>
  <si>
    <t>3.4</t>
  </si>
  <si>
    <t>3.1</t>
  </si>
  <si>
    <t>Bhs. Indonesia</t>
  </si>
  <si>
    <t>NO</t>
  </si>
  <si>
    <t>KD</t>
  </si>
  <si>
    <t>Muatan Pelajaran</t>
  </si>
  <si>
    <t>DAFTAR NILAI PENGETAHUAN  (KI 3) HARIAN</t>
  </si>
  <si>
    <t>Nilai Penilaian Harian</t>
  </si>
  <si>
    <t>ASPEK YANG DINILAI - K3</t>
  </si>
  <si>
    <t>BIODATA DAN KEHADIRAN</t>
  </si>
  <si>
    <t>4.1</t>
  </si>
  <si>
    <t>4.4</t>
  </si>
  <si>
    <t>ASPEK YANG DINILAI - K4</t>
  </si>
  <si>
    <t>Nilai K4</t>
  </si>
  <si>
    <t>PENGISIAN NILAI</t>
  </si>
  <si>
    <t>*</t>
  </si>
  <si>
    <t>-</t>
  </si>
  <si>
    <t>BHS INDONESIA</t>
  </si>
  <si>
    <t>NPSN</t>
  </si>
  <si>
    <t>No Telephon</t>
  </si>
  <si>
    <t>Desa/Kelurahan</t>
  </si>
  <si>
    <t>Kecamatan</t>
  </si>
  <si>
    <t>Kode Pos</t>
  </si>
  <si>
    <t>Kabupaten/Kota</t>
  </si>
  <si>
    <t>Provinsi</t>
  </si>
  <si>
    <t>Website</t>
  </si>
  <si>
    <t>E-mail</t>
  </si>
  <si>
    <t>Mengisi Data Guru dan Sekolah</t>
  </si>
  <si>
    <t>DATA GURU DAN SEKOLAH</t>
  </si>
  <si>
    <t>PARAMETER SEKOLAH, KELAS DAN SEMESTER</t>
  </si>
  <si>
    <t>perlu bimbingan dalam</t>
  </si>
  <si>
    <t>sangat baik</t>
  </si>
  <si>
    <t>masih perlu bimbingan dalam</t>
  </si>
  <si>
    <t>perlu bimbingan</t>
  </si>
  <si>
    <t>baik</t>
  </si>
  <si>
    <t>PENILAIAN KI1, KI2, DAN PRAMUKA</t>
  </si>
  <si>
    <t>KKM Muatan Pelajaran</t>
  </si>
  <si>
    <t>KKM MINIMAL</t>
  </si>
  <si>
    <t>NO. PRESENSI</t>
  </si>
  <si>
    <t>Tema</t>
  </si>
  <si>
    <t>Rekap Nilai Harian Pengetahuan KI 3</t>
  </si>
  <si>
    <t>65</t>
  </si>
  <si>
    <t>PKN</t>
  </si>
  <si>
    <t>DAFTAR NILAI KETRAMPILAN  (KI 4) PRAKTIK</t>
  </si>
  <si>
    <t>DAFTAR NILAI KETRAMPILAN  (KI 4) PRODUK</t>
  </si>
  <si>
    <t xml:space="preserve">Nama </t>
  </si>
  <si>
    <t>Rekap Nilai Harian Keterampilan KI 4 Praktik</t>
  </si>
  <si>
    <t>Rekap Nilai Harian Keterampilan KI 4 Produk</t>
  </si>
  <si>
    <t>MUATAN PELAJARAN TEMATIK</t>
  </si>
  <si>
    <t>Tabel Nilai dan Predikat KKM</t>
  </si>
  <si>
    <t>Standar KKM Satuan Pendidikan :</t>
  </si>
  <si>
    <t>cukup dalam</t>
  </si>
  <si>
    <t>baik dalam</t>
  </si>
  <si>
    <t>sangat baik dalam</t>
  </si>
  <si>
    <t>KETERANGAN</t>
  </si>
  <si>
    <t>APLIKASI PENILAIAN HARIAN KURIKULUM 2013</t>
  </si>
  <si>
    <t>Dari menu utama, klik tombol Variable KI KD</t>
  </si>
  <si>
    <t>Tabel Simulasi Keakuratan Rumus KKM dalam menentukan Predikat Nilai</t>
  </si>
  <si>
    <t>KKM Satuan Pendidikan</t>
  </si>
  <si>
    <t>Isilah Kolom KKM Satuan Pendidikan dan KKM Per muatan Pelajaran yang Berwarna Hijau sesuai ketentuan sekolah atau standar Nasional</t>
  </si>
  <si>
    <t>Untuk memasukkan data siswa, seperti nama, dan nomor induk</t>
  </si>
  <si>
    <t>Penilaian Harian KI-3 Pengetahuan</t>
  </si>
  <si>
    <t>Dari menu utama, klik tombol Peniliaian Harian KI 3 PENGETAHUAN</t>
  </si>
  <si>
    <t>Masukkan Nilai Harian sesuai dengan KD Per Pelajaran dengan memasukan nilai range  antara 1-100.</t>
  </si>
  <si>
    <t>Penilaian Harian KI-4 Keterampilan Praktik</t>
  </si>
  <si>
    <t>Dari menu utama, klik tombol Peniliaian Harian KI-4 Praktik</t>
  </si>
  <si>
    <t>Penilaian Harian KI-4 Keterampilan Proyek</t>
  </si>
  <si>
    <t>Dari menu utama, klik tombol Peniliaian Harian KI-4 Proyek</t>
  </si>
  <si>
    <t xml:space="preserve">Untuk memonitoring dan mencetak hasil proses nilai yang telah dimasukkan klik menu rekap KI 3 </t>
  </si>
  <si>
    <t>Untuk memonitoring dan mencetak hasil proses nilai yang telah dimasukkan klik menu rekap KI 4 Praktik</t>
  </si>
  <si>
    <t>Untuk memonitoring dan mencetak hasil proses nilai yang telah dimasukkan klik menu rekap KI 4 Proyek</t>
  </si>
  <si>
    <t>Sekolah cukup membeli satu aplikasi, copy file aplikasi penialaian  ke folder dengan nama lain misal 1b</t>
  </si>
  <si>
    <t>Nama</t>
  </si>
  <si>
    <t>* Nilai Akhir Tema karena remidial adalah maksimal KKM muatan pelajaran tersebut (meskipun hasil remidial melebihi KKM).</t>
  </si>
  <si>
    <t>* Dalam proses pembelajaran k13 pada prinsipnya semua siswa harus tuntas, untuk itu bagi yang belum tuntas wajib remidial</t>
  </si>
  <si>
    <t xml:space="preserve">* Hasil remidial  tuntas jika nilai remidial siswa minimal KKM sekolah, atau lebih baik minimal KKM muatan pelajaran.  </t>
  </si>
  <si>
    <t>APLIKASI PENILAIAN HARIAN</t>
  </si>
  <si>
    <t>*Keterangan tema di bagian judul tabel hanya sebagai perbandingan waktu proses pembelajaran, karena kurikulum yang di pakai menggunakan model tematik</t>
  </si>
  <si>
    <t>I (Satu)</t>
  </si>
  <si>
    <t>NILAI AKHIR TEMA 1</t>
  </si>
  <si>
    <t>TEMA 1</t>
  </si>
  <si>
    <t>Subtema</t>
  </si>
  <si>
    <t>(Pertumbuhan dan Perkembangan Makhluk Hidup)</t>
  </si>
  <si>
    <t>Guru Kelas 3</t>
  </si>
  <si>
    <t>3 (Tiga)</t>
  </si>
  <si>
    <t>: 1 (Pertumbuhan dan Perkembangan Makhluk Hidup)</t>
  </si>
  <si>
    <t>1 (Pertumbuhan dan Perkembangan Makhluk Hidup)</t>
  </si>
  <si>
    <t>Matematika</t>
  </si>
  <si>
    <t>KELAS 3 SEMESTER 1</t>
  </si>
  <si>
    <t>3.3</t>
  </si>
  <si>
    <t>4.3</t>
  </si>
  <si>
    <t>3.2</t>
  </si>
  <si>
    <t>4.2</t>
  </si>
  <si>
    <t>Memahami arti gambar pada lambang negara “Garuda Pancasila”.</t>
  </si>
  <si>
    <t>Menjelaskan makna keberagaman karakteristik individu di lingkungan sekitar.</t>
  </si>
  <si>
    <t>Memahami makna bersatu dalam keberagaman di lingkungan sekitar.</t>
  </si>
  <si>
    <t>Menceritakan arti gambar pada lambang negara “Garuda Pancasila”.</t>
  </si>
  <si>
    <t>Menyajikan makna keberagaman karakteristik individu di lingkungan sekitar.</t>
  </si>
  <si>
    <t>Menyajikan bentuk-bentuk kebersatuan dalam keberagaman di lingkungan sekitar.</t>
  </si>
  <si>
    <t>Menjelaskan sifat-sifat operasi hitung pada bilangan cacah.</t>
  </si>
  <si>
    <t>Menyelesaikan masalah yang melibatkan penggunaan sifat-sifat operasi hitung pada bilangan cacah.</t>
  </si>
  <si>
    <t>Mengetahui unsur-unsur seni rupa dalam karya dekoratif.</t>
  </si>
  <si>
    <t>Mengetahui bentuk dan variasi pola irama dalam lagu.</t>
  </si>
  <si>
    <t>Mengetahui dinamika gerak tari.</t>
  </si>
  <si>
    <t>Mengetahui teknik potong, lipat, dan sambung.</t>
  </si>
  <si>
    <t>Membuat karya dekoratif.</t>
  </si>
  <si>
    <t>Menampilkan  bentuk dan variasi irama melalui lagu.</t>
  </si>
  <si>
    <t>Meragakan dinamika gerak tari.</t>
  </si>
  <si>
    <t>Membuat karya dengan teknik potong, lipat, dan sambung.</t>
  </si>
  <si>
    <t>SUBTEMA 4</t>
  </si>
  <si>
    <t>MATEMATIKA</t>
  </si>
  <si>
    <t>Edisi Revisi 2018</t>
  </si>
  <si>
    <t>2019/2020</t>
  </si>
</sst>
</file>

<file path=xl/styles.xml><?xml version="1.0" encoding="utf-8"?>
<styleSheet xmlns="http://schemas.openxmlformats.org/spreadsheetml/2006/main">
  <numFmts count="2">
    <numFmt numFmtId="169" formatCode="_(* #,##0_);_(* \(#,##0\);_(* &quot;-&quot;_);_(@_)"/>
    <numFmt numFmtId="171" formatCode="_(* #,##0.00_);_(* \(#,##0.00\);_(* &quot;-&quot;??_);_(@_)"/>
  </numFmts>
  <fonts count="64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</font>
    <font>
      <sz val="11"/>
      <name val="Calibri"/>
      <family val="2"/>
    </font>
    <font>
      <sz val="11"/>
      <color indexed="26"/>
      <name val="Calibri"/>
      <family val="2"/>
    </font>
    <font>
      <sz val="11"/>
      <color indexed="22"/>
      <name val="Calibri"/>
      <family val="2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sz val="26"/>
      <color indexed="60"/>
      <name val="Calibri"/>
      <family val="2"/>
      <charset val="1"/>
    </font>
    <font>
      <sz val="18"/>
      <color indexed="8"/>
      <name val="Calibri"/>
      <family val="2"/>
      <charset val="1"/>
    </font>
    <font>
      <sz val="22"/>
      <color indexed="8"/>
      <name val="Calibri"/>
      <family val="2"/>
      <charset val="1"/>
    </font>
    <font>
      <sz val="12"/>
      <color indexed="8"/>
      <name val="Bookman Old Style"/>
      <family val="1"/>
    </font>
    <font>
      <sz val="9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8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  <charset val="1"/>
    </font>
    <font>
      <b/>
      <sz val="11"/>
      <name val="Times New Roman"/>
      <family val="1"/>
    </font>
    <font>
      <sz val="12"/>
      <color indexed="8"/>
      <name val="Bookman Old Style"/>
      <family val="1"/>
    </font>
    <font>
      <sz val="11"/>
      <color indexed="8"/>
      <name val="Calibri"/>
      <family val="2"/>
    </font>
    <font>
      <u/>
      <sz val="11"/>
      <color indexed="8"/>
      <name val="Calibri"/>
      <family val="2"/>
      <charset val="1"/>
    </font>
    <font>
      <u/>
      <sz val="14"/>
      <color indexed="12"/>
      <name val="Calibri"/>
      <family val="2"/>
      <charset val="1"/>
    </font>
    <font>
      <sz val="12"/>
      <color indexed="8"/>
      <name val="Calibri"/>
      <family val="2"/>
    </font>
    <font>
      <b/>
      <sz val="12"/>
      <color indexed="9"/>
      <name val="Calibri"/>
      <family val="2"/>
    </font>
    <font>
      <sz val="8"/>
      <name val="Calibri"/>
      <family val="2"/>
      <charset val="1"/>
    </font>
    <font>
      <b/>
      <sz val="24"/>
      <color indexed="12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u/>
      <sz val="10"/>
      <color indexed="12"/>
      <name val="Calibri"/>
      <family val="2"/>
      <charset val="1"/>
    </font>
    <font>
      <sz val="10"/>
      <color indexed="8"/>
      <name val="Calibri"/>
      <family val="2"/>
      <charset val="1"/>
    </font>
    <font>
      <b/>
      <sz val="36"/>
      <color indexed="8"/>
      <name val="Calibri"/>
      <family val="2"/>
    </font>
    <font>
      <b/>
      <sz val="24"/>
      <color indexed="8"/>
      <name val="Calibri"/>
      <family val="2"/>
    </font>
    <font>
      <b/>
      <u/>
      <sz val="12"/>
      <color indexed="12"/>
      <name val="Calibri"/>
      <family val="2"/>
    </font>
    <font>
      <sz val="16"/>
      <color indexed="8"/>
      <name val="Calibri"/>
      <family val="2"/>
      <charset val="1"/>
    </font>
    <font>
      <b/>
      <sz val="11"/>
      <color indexed="8"/>
      <name val="Arial"/>
      <family val="2"/>
    </font>
    <font>
      <b/>
      <sz val="24"/>
      <color indexed="8"/>
      <name val="Arial Rounded MT Bold"/>
      <family val="2"/>
    </font>
    <font>
      <b/>
      <sz val="20"/>
      <color indexed="8"/>
      <name val="Calibri"/>
      <family val="2"/>
    </font>
    <font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u/>
      <sz val="11"/>
      <color theme="1"/>
      <name val="Calibri"/>
      <family val="2"/>
      <charset val="1"/>
      <scheme val="minor"/>
    </font>
    <font>
      <b/>
      <i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2" fillId="0" borderId="0"/>
    <xf numFmtId="0" fontId="2" fillId="0" borderId="0"/>
  </cellStyleXfs>
  <cellXfs count="436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Protection="1"/>
    <xf numFmtId="0" fontId="11" fillId="0" borderId="0" xfId="11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0" fillId="3" borderId="1" xfId="0" applyFill="1" applyBorder="1" applyProtection="1"/>
    <xf numFmtId="0" fontId="0" fillId="3" borderId="0" xfId="0" applyFill="1" applyProtection="1"/>
    <xf numFmtId="0" fontId="0" fillId="0" borderId="1" xfId="0" applyBorder="1" applyProtection="1"/>
    <xf numFmtId="0" fontId="19" fillId="0" borderId="0" xfId="11" applyFont="1" applyProtection="1"/>
    <xf numFmtId="0" fontId="52" fillId="0" borderId="0" xfId="11" applyProtection="1"/>
    <xf numFmtId="0" fontId="52" fillId="4" borderId="1" xfId="11" applyFill="1" applyBorder="1" applyProtection="1"/>
    <xf numFmtId="0" fontId="0" fillId="0" borderId="1" xfId="0" applyBorder="1" applyAlignment="1" applyProtection="1">
      <alignment horizontal="center" vertical="center"/>
    </xf>
    <xf numFmtId="49" fontId="52" fillId="0" borderId="0" xfId="11" applyNumberFormat="1" applyProtection="1"/>
    <xf numFmtId="0" fontId="0" fillId="0" borderId="1" xfId="0" applyBorder="1" applyAlignment="1" applyProtection="1">
      <alignment horizontal="left"/>
    </xf>
    <xf numFmtId="0" fontId="18" fillId="0" borderId="0" xfId="0" applyFont="1" applyFill="1" applyAlignment="1" applyProtection="1">
      <alignment horizontal="center"/>
    </xf>
    <xf numFmtId="0" fontId="17" fillId="0" borderId="0" xfId="0" applyFont="1" applyAlignment="1" applyProtection="1">
      <alignment horizontal="left"/>
    </xf>
    <xf numFmtId="0" fontId="17" fillId="0" borderId="0" xfId="0" applyFont="1" applyProtection="1"/>
    <xf numFmtId="0" fontId="17" fillId="0" borderId="0" xfId="0" applyFont="1" applyAlignment="1" applyProtection="1">
      <alignment horizontal="center"/>
    </xf>
    <xf numFmtId="0" fontId="25" fillId="5" borderId="1" xfId="0" applyFont="1" applyFill="1" applyBorder="1" applyAlignment="1" applyProtection="1">
      <alignment horizontal="center"/>
    </xf>
    <xf numFmtId="0" fontId="26" fillId="5" borderId="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49" fontId="5" fillId="0" borderId="0" xfId="0" applyNumberFormat="1" applyFont="1" applyAlignment="1" applyProtection="1">
      <alignment horizontal="left" vertical="center"/>
    </xf>
    <xf numFmtId="0" fontId="0" fillId="0" borderId="0" xfId="0" applyFill="1" applyBorder="1" applyProtection="1"/>
    <xf numFmtId="0" fontId="35" fillId="0" borderId="0" xfId="9" applyFont="1" applyAlignment="1" applyProtection="1"/>
    <xf numFmtId="0" fontId="53" fillId="0" borderId="0" xfId="9" applyAlignment="1" applyProtection="1"/>
    <xf numFmtId="0" fontId="27" fillId="0" borderId="0" xfId="0" applyFont="1" applyProtection="1"/>
    <xf numFmtId="1" fontId="0" fillId="0" borderId="0" xfId="0" applyNumberFormat="1" applyProtection="1"/>
    <xf numFmtId="0" fontId="0" fillId="3" borderId="0" xfId="0" applyFill="1" applyBorder="1" applyProtection="1"/>
    <xf numFmtId="0" fontId="52" fillId="5" borderId="1" xfId="11" applyFill="1" applyBorder="1" applyAlignment="1" applyProtection="1">
      <alignment horizontal="center"/>
    </xf>
    <xf numFmtId="0" fontId="33" fillId="0" borderId="0" xfId="11" applyNumberFormat="1" applyFont="1" applyProtection="1"/>
    <xf numFmtId="0" fontId="52" fillId="0" borderId="0" xfId="11" applyNumberFormat="1" applyFill="1" applyProtection="1"/>
    <xf numFmtId="0" fontId="39" fillId="0" borderId="0" xfId="0" applyFont="1" applyAlignment="1" applyProtection="1"/>
    <xf numFmtId="0" fontId="24" fillId="0" borderId="0" xfId="0" applyFont="1" applyProtection="1"/>
    <xf numFmtId="0" fontId="24" fillId="6" borderId="1" xfId="0" applyFont="1" applyFill="1" applyBorder="1" applyProtection="1"/>
    <xf numFmtId="0" fontId="24" fillId="0" borderId="1" xfId="0" applyFont="1" applyBorder="1" applyAlignment="1" applyProtection="1">
      <alignment horizontal="center"/>
    </xf>
    <xf numFmtId="0" fontId="24" fillId="0" borderId="1" xfId="0" applyFont="1" applyBorder="1" applyProtection="1"/>
    <xf numFmtId="0" fontId="24" fillId="0" borderId="1" xfId="11" applyFont="1" applyBorder="1" applyProtection="1"/>
    <xf numFmtId="0" fontId="24" fillId="6" borderId="3" xfId="0" applyFont="1" applyFill="1" applyBorder="1" applyProtection="1"/>
    <xf numFmtId="0" fontId="24" fillId="0" borderId="1" xfId="0" applyFont="1" applyBorder="1" applyAlignment="1" applyProtection="1">
      <alignment horizontal="center" vertical="center" shrinkToFit="1"/>
    </xf>
    <xf numFmtId="0" fontId="24" fillId="3" borderId="1" xfId="0" applyFont="1" applyFill="1" applyBorder="1" applyAlignment="1" applyProtection="1">
      <alignment horizontal="left" vertical="center"/>
    </xf>
    <xf numFmtId="0" fontId="24" fillId="3" borderId="1" xfId="0" applyFont="1" applyFill="1" applyBorder="1" applyAlignment="1" applyProtection="1">
      <alignment vertical="center"/>
    </xf>
    <xf numFmtId="0" fontId="0" fillId="7" borderId="1" xfId="0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</xf>
    <xf numFmtId="0" fontId="0" fillId="8" borderId="0" xfId="0" applyFill="1" applyProtection="1"/>
    <xf numFmtId="0" fontId="11" fillId="0" borderId="0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0" fontId="11" fillId="3" borderId="5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vertical="center"/>
    </xf>
    <xf numFmtId="0" fontId="7" fillId="9" borderId="1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Protection="1"/>
    <xf numFmtId="0" fontId="0" fillId="10" borderId="1" xfId="0" applyFont="1" applyFill="1" applyBorder="1" applyAlignment="1" applyProtection="1">
      <alignment horizontal="center" vertical="center"/>
    </xf>
    <xf numFmtId="0" fontId="53" fillId="0" borderId="0" xfId="9" applyFill="1" applyBorder="1" applyAlignment="1" applyProtection="1"/>
    <xf numFmtId="0" fontId="43" fillId="0" borderId="0" xfId="0" applyFont="1" applyProtection="1"/>
    <xf numFmtId="0" fontId="10" fillId="0" borderId="0" xfId="11" applyFont="1" applyFill="1" applyBorder="1" applyAlignment="1" applyProtection="1">
      <alignment vertical="center" wrapText="1"/>
    </xf>
    <xf numFmtId="0" fontId="0" fillId="6" borderId="1" xfId="0" applyFill="1" applyBorder="1" applyProtection="1"/>
    <xf numFmtId="0" fontId="28" fillId="0" borderId="0" xfId="0" applyFont="1" applyBorder="1" applyAlignment="1">
      <alignment horizontal="center"/>
    </xf>
    <xf numFmtId="0" fontId="23" fillId="0" borderId="0" xfId="0" applyFont="1" applyBorder="1"/>
    <xf numFmtId="0" fontId="30" fillId="0" borderId="0" xfId="0" applyFont="1" applyBorder="1"/>
    <xf numFmtId="0" fontId="30" fillId="0" borderId="0" xfId="0" applyFont="1" applyBorder="1" applyAlignment="1">
      <alignment horizontal="center" vertical="top"/>
    </xf>
    <xf numFmtId="0" fontId="30" fillId="0" borderId="9" xfId="0" applyFont="1" applyBorder="1"/>
    <xf numFmtId="0" fontId="30" fillId="0" borderId="10" xfId="0" applyFont="1" applyBorder="1"/>
    <xf numFmtId="0" fontId="30" fillId="0" borderId="0" xfId="0" applyFont="1" applyFill="1" applyBorder="1" applyAlignment="1">
      <alignment horizontal="center" vertical="top"/>
    </xf>
    <xf numFmtId="0" fontId="30" fillId="0" borderId="8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6" xfId="0" applyFont="1" applyBorder="1"/>
    <xf numFmtId="0" fontId="30" fillId="0" borderId="6" xfId="0" applyFont="1" applyBorder="1" applyAlignment="1">
      <alignment horizontal="center" vertical="top"/>
    </xf>
    <xf numFmtId="0" fontId="30" fillId="0" borderId="11" xfId="0" applyFont="1" applyBorder="1"/>
    <xf numFmtId="0" fontId="30" fillId="0" borderId="11" xfId="0" applyFont="1" applyBorder="1" applyAlignment="1">
      <alignment horizontal="center" vertical="top"/>
    </xf>
    <xf numFmtId="0" fontId="42" fillId="0" borderId="0" xfId="9" applyFont="1" applyBorder="1" applyAlignment="1" applyProtection="1"/>
    <xf numFmtId="0" fontId="28" fillId="0" borderId="12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3" fillId="0" borderId="14" xfId="0" applyFont="1" applyBorder="1"/>
    <xf numFmtId="0" fontId="46" fillId="0" borderId="15" xfId="9" applyFont="1" applyBorder="1" applyAlignment="1" applyProtection="1"/>
    <xf numFmtId="0" fontId="0" fillId="0" borderId="15" xfId="0" applyBorder="1"/>
    <xf numFmtId="0" fontId="10" fillId="0" borderId="14" xfId="0" applyFont="1" applyBorder="1"/>
    <xf numFmtId="0" fontId="30" fillId="0" borderId="8" xfId="0" applyFont="1" applyBorder="1"/>
    <xf numFmtId="0" fontId="30" fillId="0" borderId="16" xfId="0" applyFont="1" applyBorder="1"/>
    <xf numFmtId="0" fontId="30" fillId="0" borderId="17" xfId="0" applyFont="1" applyBorder="1"/>
    <xf numFmtId="0" fontId="30" fillId="0" borderId="18" xfId="0" applyFont="1" applyBorder="1"/>
    <xf numFmtId="0" fontId="8" fillId="2" borderId="9" xfId="0" applyFont="1" applyFill="1" applyBorder="1"/>
    <xf numFmtId="0" fontId="30" fillId="0" borderId="19" xfId="0" applyFont="1" applyBorder="1"/>
    <xf numFmtId="0" fontId="0" fillId="0" borderId="20" xfId="0" applyBorder="1"/>
    <xf numFmtId="0" fontId="8" fillId="2" borderId="16" xfId="0" applyFont="1" applyFill="1" applyBorder="1" applyAlignment="1">
      <alignment vertical="center" wrapText="1"/>
    </xf>
    <xf numFmtId="0" fontId="0" fillId="0" borderId="18" xfId="0" applyBorder="1"/>
    <xf numFmtId="0" fontId="30" fillId="2" borderId="21" xfId="0" applyFont="1" applyFill="1" applyBorder="1"/>
    <xf numFmtId="0" fontId="30" fillId="0" borderId="22" xfId="0" applyFont="1" applyBorder="1"/>
    <xf numFmtId="0" fontId="30" fillId="2" borderId="8" xfId="0" applyFont="1" applyFill="1" applyBorder="1"/>
    <xf numFmtId="0" fontId="30" fillId="0" borderId="8" xfId="0" applyFont="1" applyBorder="1" applyAlignment="1">
      <alignment wrapText="1"/>
    </xf>
    <xf numFmtId="0" fontId="0" fillId="0" borderId="9" xfId="0" applyBorder="1"/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0" fillId="0" borderId="23" xfId="0" applyBorder="1" applyAlignment="1">
      <alignment vertical="center" wrapText="1"/>
    </xf>
    <xf numFmtId="0" fontId="0" fillId="0" borderId="8" xfId="0" applyBorder="1"/>
    <xf numFmtId="0" fontId="0" fillId="0" borderId="8" xfId="0" applyFill="1" applyBorder="1"/>
    <xf numFmtId="0" fontId="0" fillId="0" borderId="10" xfId="0" applyBorder="1"/>
    <xf numFmtId="0" fontId="0" fillId="0" borderId="24" xfId="0" applyBorder="1"/>
    <xf numFmtId="0" fontId="0" fillId="0" borderId="16" xfId="0" applyBorder="1"/>
    <xf numFmtId="0" fontId="0" fillId="0" borderId="17" xfId="0" applyBorder="1"/>
    <xf numFmtId="0" fontId="30" fillId="2" borderId="25" xfId="0" applyFont="1" applyFill="1" applyBorder="1" applyAlignment="1">
      <alignment vertical="center"/>
    </xf>
    <xf numFmtId="0" fontId="30" fillId="2" borderId="21" xfId="0" applyFont="1" applyFill="1" applyBorder="1" applyAlignment="1">
      <alignment vertical="center"/>
    </xf>
    <xf numFmtId="0" fontId="30" fillId="2" borderId="26" xfId="0" applyFont="1" applyFill="1" applyBorder="1" applyAlignment="1">
      <alignment horizontal="center" vertical="center"/>
    </xf>
    <xf numFmtId="0" fontId="40" fillId="0" borderId="0" xfId="0" applyFont="1" applyProtection="1"/>
    <xf numFmtId="0" fontId="3" fillId="0" borderId="0" xfId="0" applyFont="1" applyProtection="1"/>
    <xf numFmtId="49" fontId="0" fillId="0" borderId="0" xfId="0" applyNumberFormat="1" applyProtection="1"/>
    <xf numFmtId="49" fontId="34" fillId="0" borderId="0" xfId="0" applyNumberFormat="1" applyFont="1" applyProtection="1"/>
    <xf numFmtId="1" fontId="0" fillId="0" borderId="0" xfId="0" applyNumberFormat="1" applyFill="1" applyBorder="1" applyProtection="1"/>
    <xf numFmtId="0" fontId="0" fillId="11" borderId="1" xfId="0" applyFill="1" applyBorder="1" applyProtection="1"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49" fontId="36" fillId="11" borderId="1" xfId="13" applyNumberFormat="1" applyFont="1" applyFill="1" applyBorder="1" applyProtection="1">
      <protection locked="0"/>
    </xf>
    <xf numFmtId="49" fontId="53" fillId="11" borderId="1" xfId="9" applyNumberFormat="1" applyFill="1" applyBorder="1" applyAlignment="1" applyProtection="1">
      <protection locked="0"/>
    </xf>
    <xf numFmtId="0" fontId="36" fillId="11" borderId="1" xfId="11" applyFont="1" applyFill="1" applyBorder="1" applyProtection="1">
      <protection locked="0"/>
    </xf>
    <xf numFmtId="0" fontId="2" fillId="11" borderId="1" xfId="12" applyFill="1" applyBorder="1" applyProtection="1">
      <protection locked="0"/>
    </xf>
    <xf numFmtId="1" fontId="0" fillId="11" borderId="1" xfId="0" applyNumberFormat="1" applyFill="1" applyBorder="1" applyAlignment="1" applyProtection="1">
      <alignment horizontal="center" vertical="center"/>
      <protection locked="0"/>
    </xf>
    <xf numFmtId="0" fontId="0" fillId="11" borderId="0" xfId="0" applyFill="1" applyProtection="1">
      <protection locked="0"/>
    </xf>
    <xf numFmtId="0" fontId="0" fillId="12" borderId="27" xfId="0" applyFill="1" applyBorder="1"/>
    <xf numFmtId="0" fontId="0" fillId="12" borderId="9" xfId="0" applyFill="1" applyBorder="1"/>
    <xf numFmtId="0" fontId="0" fillId="12" borderId="23" xfId="0" applyFill="1" applyBorder="1"/>
    <xf numFmtId="0" fontId="0" fillId="12" borderId="28" xfId="0" applyFill="1" applyBorder="1"/>
    <xf numFmtId="0" fontId="0" fillId="12" borderId="0" xfId="0" applyFill="1" applyBorder="1"/>
    <xf numFmtId="0" fontId="0" fillId="12" borderId="8" xfId="0" applyFill="1" applyBorder="1"/>
    <xf numFmtId="0" fontId="0" fillId="12" borderId="29" xfId="0" applyFill="1" applyBorder="1"/>
    <xf numFmtId="0" fontId="0" fillId="12" borderId="24" xfId="0" applyFill="1" applyBorder="1"/>
    <xf numFmtId="0" fontId="30" fillId="2" borderId="16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vertical="center"/>
    </xf>
    <xf numFmtId="0" fontId="30" fillId="0" borderId="9" xfId="0" applyFont="1" applyBorder="1" applyAlignment="1">
      <alignment horizontal="center" vertical="top"/>
    </xf>
    <xf numFmtId="0" fontId="30" fillId="0" borderId="10" xfId="0" applyFont="1" applyBorder="1" applyAlignment="1">
      <alignment horizontal="left"/>
    </xf>
    <xf numFmtId="0" fontId="30" fillId="0" borderId="24" xfId="0" applyFont="1" applyBorder="1" applyAlignment="1">
      <alignment horizontal="left"/>
    </xf>
    <xf numFmtId="49" fontId="2" fillId="11" borderId="1" xfId="12" applyNumberFormat="1" applyFont="1" applyFill="1" applyBorder="1" applyAlignment="1" applyProtection="1">
      <alignment horizontal="center"/>
      <protection locked="0"/>
    </xf>
    <xf numFmtId="49" fontId="2" fillId="11" borderId="1" xfId="12" quotePrefix="1" applyNumberFormat="1" applyFill="1" applyBorder="1" applyAlignment="1" applyProtection="1">
      <alignment horizontal="center"/>
      <protection locked="0"/>
    </xf>
    <xf numFmtId="0" fontId="26" fillId="13" borderId="2" xfId="0" applyFont="1" applyFill="1" applyBorder="1" applyAlignment="1" applyProtection="1">
      <alignment horizontal="center" vertical="center"/>
    </xf>
    <xf numFmtId="1" fontId="0" fillId="13" borderId="1" xfId="0" applyNumberForma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  <xf numFmtId="0" fontId="0" fillId="13" borderId="1" xfId="0" applyFill="1" applyBorder="1" applyProtection="1"/>
    <xf numFmtId="0" fontId="0" fillId="13" borderId="1" xfId="0" applyFill="1" applyBorder="1" applyAlignment="1" applyProtection="1">
      <alignment horizontal="left"/>
    </xf>
    <xf numFmtId="0" fontId="0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0" fillId="12" borderId="8" xfId="0" applyFill="1" applyBorder="1"/>
    <xf numFmtId="0" fontId="0" fillId="11" borderId="1" xfId="0" applyFill="1" applyBorder="1" applyProtection="1"/>
    <xf numFmtId="49" fontId="0" fillId="3" borderId="1" xfId="0" applyNumberFormat="1" applyFill="1" applyBorder="1" applyProtection="1"/>
    <xf numFmtId="0" fontId="2" fillId="0" borderId="0" xfId="0" applyFont="1" applyProtection="1"/>
    <xf numFmtId="0" fontId="36" fillId="0" borderId="0" xfId="11" applyFont="1" applyFill="1" applyBorder="1" applyAlignment="1" applyProtection="1">
      <alignment horizontal="left"/>
    </xf>
    <xf numFmtId="0" fontId="2" fillId="0" borderId="0" xfId="11" applyFont="1" applyFill="1" applyBorder="1" applyAlignment="1" applyProtection="1">
      <alignment horizontal="left"/>
    </xf>
    <xf numFmtId="0" fontId="2" fillId="0" borderId="0" xfId="0" applyNumberFormat="1" applyFont="1" applyProtection="1"/>
    <xf numFmtId="0" fontId="55" fillId="0" borderId="0" xfId="0" applyFont="1" applyAlignment="1" applyProtection="1">
      <alignment horizontal="center"/>
    </xf>
    <xf numFmtId="0" fontId="55" fillId="0" borderId="0" xfId="0" applyFont="1" applyProtection="1"/>
    <xf numFmtId="49" fontId="26" fillId="5" borderId="1" xfId="0" applyNumberFormat="1" applyFont="1" applyFill="1" applyBorder="1" applyAlignment="1" applyProtection="1">
      <alignment horizontal="center" vertical="center"/>
    </xf>
    <xf numFmtId="49" fontId="0" fillId="5" borderId="1" xfId="0" applyNumberFormat="1" applyFill="1" applyBorder="1" applyAlignment="1" applyProtection="1">
      <alignment horizontal="center"/>
    </xf>
    <xf numFmtId="0" fontId="26" fillId="5" borderId="1" xfId="0" applyNumberFormat="1" applyFont="1" applyFill="1" applyBorder="1" applyAlignment="1" applyProtection="1">
      <alignment horizontal="center" vertical="center"/>
    </xf>
    <xf numFmtId="0" fontId="26" fillId="13" borderId="1" xfId="0" applyNumberFormat="1" applyFont="1" applyFill="1" applyBorder="1" applyAlignment="1" applyProtection="1">
      <alignment horizontal="center" vertical="center"/>
    </xf>
    <xf numFmtId="0" fontId="0" fillId="13" borderId="1" xfId="0" applyNumberFormat="1" applyFill="1" applyBorder="1" applyProtection="1"/>
    <xf numFmtId="0" fontId="0" fillId="21" borderId="1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0" fillId="22" borderId="0" xfId="0" applyFill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/>
    <xf numFmtId="0" fontId="0" fillId="2" borderId="15" xfId="0" applyFill="1" applyBorder="1"/>
    <xf numFmtId="0" fontId="0" fillId="2" borderId="14" xfId="0" applyFill="1" applyBorder="1" applyAlignment="1"/>
    <xf numFmtId="0" fontId="21" fillId="2" borderId="15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30" xfId="0" applyFill="1" applyBorder="1"/>
    <xf numFmtId="0" fontId="0" fillId="2" borderId="31" xfId="0" applyFill="1" applyBorder="1"/>
    <xf numFmtId="0" fontId="53" fillId="0" borderId="0" xfId="9" applyFill="1" applyBorder="1" applyAlignment="1" applyProtection="1">
      <alignment vertical="center"/>
    </xf>
    <xf numFmtId="0" fontId="35" fillId="0" borderId="0" xfId="9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53" fillId="0" borderId="0" xfId="9" applyFill="1" applyAlignment="1" applyProtection="1"/>
    <xf numFmtId="0" fontId="0" fillId="0" borderId="0" xfId="0" applyFill="1" applyAlignment="1" applyProtection="1"/>
    <xf numFmtId="1" fontId="56" fillId="11" borderId="1" xfId="0" applyNumberFormat="1" applyFont="1" applyFill="1" applyBorder="1" applyAlignment="1" applyProtection="1">
      <alignment horizontal="center" vertical="center"/>
      <protection locked="0"/>
    </xf>
    <xf numFmtId="1" fontId="57" fillId="11" borderId="1" xfId="0" applyNumberFormat="1" applyFont="1" applyFill="1" applyBorder="1" applyAlignment="1" applyProtection="1">
      <alignment horizontal="center" vertical="center"/>
      <protection locked="0"/>
    </xf>
    <xf numFmtId="49" fontId="48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13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49" fontId="0" fillId="7" borderId="1" xfId="0" applyNumberForma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1" fontId="51" fillId="0" borderId="0" xfId="0" applyNumberFormat="1" applyFont="1" applyProtection="1"/>
    <xf numFmtId="0" fontId="29" fillId="8" borderId="27" xfId="0" applyFont="1" applyFill="1" applyBorder="1" applyProtection="1"/>
    <xf numFmtId="0" fontId="36" fillId="8" borderId="9" xfId="0" applyFont="1" applyFill="1" applyBorder="1" applyProtection="1"/>
    <xf numFmtId="1" fontId="2" fillId="6" borderId="32" xfId="0" applyNumberFormat="1" applyFont="1" applyFill="1" applyBorder="1" applyProtection="1"/>
    <xf numFmtId="0" fontId="2" fillId="6" borderId="1" xfId="0" applyFont="1" applyFill="1" applyBorder="1" applyAlignment="1" applyProtection="1">
      <alignment horizontal="center"/>
    </xf>
    <xf numFmtId="1" fontId="0" fillId="15" borderId="32" xfId="0" applyNumberFormat="1" applyFill="1" applyBorder="1" applyAlignment="1" applyProtection="1">
      <alignment horizontal="center"/>
    </xf>
    <xf numFmtId="0" fontId="0" fillId="15" borderId="1" xfId="0" applyFill="1" applyBorder="1" applyProtection="1"/>
    <xf numFmtId="0" fontId="2" fillId="15" borderId="1" xfId="0" applyFont="1" applyFill="1" applyBorder="1" applyAlignment="1" applyProtection="1">
      <alignment horizontal="center"/>
    </xf>
    <xf numFmtId="1" fontId="0" fillId="15" borderId="33" xfId="0" applyNumberFormat="1" applyFill="1" applyBorder="1" applyAlignment="1" applyProtection="1">
      <alignment horizontal="center"/>
    </xf>
    <xf numFmtId="0" fontId="0" fillId="15" borderId="34" xfId="0" applyFill="1" applyBorder="1" applyProtection="1"/>
    <xf numFmtId="0" fontId="2" fillId="15" borderId="34" xfId="0" applyFont="1" applyFill="1" applyBorder="1" applyAlignment="1" applyProtection="1">
      <alignment horizontal="center"/>
    </xf>
    <xf numFmtId="1" fontId="2" fillId="0" borderId="0" xfId="0" applyNumberFormat="1" applyFont="1" applyProtection="1"/>
    <xf numFmtId="0" fontId="2" fillId="8" borderId="1" xfId="0" applyFont="1" applyFill="1" applyBorder="1" applyProtection="1"/>
    <xf numFmtId="0" fontId="2" fillId="8" borderId="1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vertical="center"/>
    </xf>
    <xf numFmtId="1" fontId="0" fillId="0" borderId="0" xfId="0" applyNumberFormat="1" applyFill="1" applyBorder="1" applyAlignment="1" applyProtection="1">
      <alignment horizontal="left"/>
    </xf>
    <xf numFmtId="0" fontId="0" fillId="11" borderId="35" xfId="0" applyFill="1" applyBorder="1" applyProtection="1">
      <protection locked="0"/>
    </xf>
    <xf numFmtId="0" fontId="0" fillId="0" borderId="0" xfId="0" applyProtection="1">
      <protection locked="0"/>
    </xf>
    <xf numFmtId="0" fontId="30" fillId="2" borderId="25" xfId="0" applyFont="1" applyFill="1" applyBorder="1"/>
    <xf numFmtId="0" fontId="30" fillId="2" borderId="36" xfId="0" applyFont="1" applyFill="1" applyBorder="1" applyAlignment="1">
      <alignment vertical="center"/>
    </xf>
    <xf numFmtId="0" fontId="0" fillId="5" borderId="1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5" borderId="1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 vertical="center"/>
    </xf>
    <xf numFmtId="49" fontId="0" fillId="11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Protection="1">
      <protection locked="0"/>
    </xf>
    <xf numFmtId="0" fontId="24" fillId="11" borderId="1" xfId="0" applyFont="1" applyFill="1" applyBorder="1" applyAlignment="1" applyProtection="1">
      <alignment vertical="center"/>
      <protection locked="0"/>
    </xf>
    <xf numFmtId="49" fontId="14" fillId="11" borderId="1" xfId="0" applyNumberFormat="1" applyFont="1" applyFill="1" applyBorder="1" applyAlignment="1" applyProtection="1">
      <alignment horizontal="center" vertical="center"/>
      <protection locked="0"/>
    </xf>
    <xf numFmtId="49" fontId="7" fillId="11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Protection="1"/>
    <xf numFmtId="0" fontId="36" fillId="16" borderId="1" xfId="11" applyFont="1" applyFill="1" applyBorder="1" applyProtection="1"/>
    <xf numFmtId="0" fontId="36" fillId="16" borderId="1" xfId="0" applyFont="1" applyFill="1" applyBorder="1" applyProtection="1"/>
    <xf numFmtId="49" fontId="2" fillId="0" borderId="0" xfId="11" applyNumberFormat="1" applyFont="1" applyFill="1" applyBorder="1" applyProtection="1"/>
    <xf numFmtId="0" fontId="52" fillId="0" borderId="0" xfId="11" applyFill="1" applyBorder="1" applyProtection="1"/>
    <xf numFmtId="0" fontId="32" fillId="0" borderId="0" xfId="11" applyFont="1" applyProtection="1"/>
    <xf numFmtId="0" fontId="0" fillId="13" borderId="1" xfId="0" applyFill="1" applyBorder="1" applyProtection="1">
      <protection locked="0"/>
    </xf>
    <xf numFmtId="0" fontId="20" fillId="0" borderId="0" xfId="11" applyFont="1" applyAlignment="1" applyProtection="1">
      <alignment horizontal="left" vertical="center"/>
    </xf>
    <xf numFmtId="0" fontId="12" fillId="0" borderId="0" xfId="11" applyFont="1" applyAlignment="1" applyProtection="1">
      <alignment horizontal="center" vertical="center"/>
    </xf>
    <xf numFmtId="0" fontId="13" fillId="17" borderId="1" xfId="11" applyFont="1" applyFill="1" applyBorder="1" applyAlignment="1" applyProtection="1">
      <alignment horizontal="center" vertical="center"/>
    </xf>
    <xf numFmtId="0" fontId="11" fillId="0" borderId="0" xfId="11" applyFont="1" applyFill="1" applyBorder="1" applyAlignment="1" applyProtection="1"/>
    <xf numFmtId="0" fontId="52" fillId="0" borderId="0" xfId="11" applyFill="1" applyProtection="1"/>
    <xf numFmtId="0" fontId="4" fillId="0" borderId="0" xfId="11" applyNumberFormat="1" applyFont="1" applyFill="1" applyAlignment="1" applyProtection="1"/>
    <xf numFmtId="49" fontId="4" fillId="0" borderId="0" xfId="11" applyNumberFormat="1" applyFont="1" applyFill="1" applyBorder="1" applyAlignment="1" applyProtection="1"/>
    <xf numFmtId="0" fontId="11" fillId="0" borderId="0" xfId="11" applyNumberFormat="1" applyFont="1" applyFill="1" applyBorder="1" applyAlignment="1" applyProtection="1"/>
    <xf numFmtId="0" fontId="4" fillId="0" borderId="0" xfId="11" applyNumberFormat="1" applyFont="1" applyFill="1" applyBorder="1" applyAlignment="1" applyProtection="1"/>
    <xf numFmtId="0" fontId="9" fillId="16" borderId="37" xfId="11" applyFont="1" applyFill="1" applyBorder="1" applyAlignment="1" applyProtection="1">
      <alignment horizontal="center" vertical="center"/>
    </xf>
    <xf numFmtId="0" fontId="9" fillId="16" borderId="4" xfId="1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/>
    </xf>
    <xf numFmtId="0" fontId="9" fillId="16" borderId="38" xfId="11" applyFont="1" applyFill="1" applyBorder="1" applyAlignment="1" applyProtection="1">
      <alignment horizontal="center" vertical="center"/>
    </xf>
    <xf numFmtId="0" fontId="9" fillId="16" borderId="26" xfId="11" applyFont="1" applyFill="1" applyBorder="1" applyAlignment="1" applyProtection="1">
      <alignment horizontal="center" vertical="center"/>
    </xf>
    <xf numFmtId="0" fontId="9" fillId="16" borderId="39" xfId="11" applyFont="1" applyFill="1" applyBorder="1" applyAlignment="1" applyProtection="1">
      <alignment horizontal="center" vertical="center"/>
    </xf>
    <xf numFmtId="0" fontId="11" fillId="0" borderId="40" xfId="11" applyNumberFormat="1" applyFont="1" applyBorder="1" applyAlignment="1" applyProtection="1">
      <alignment horizontal="center" vertical="center"/>
    </xf>
    <xf numFmtId="0" fontId="11" fillId="0" borderId="1" xfId="11" applyNumberFormat="1" applyFont="1" applyBorder="1" applyAlignment="1" applyProtection="1">
      <alignment horizontal="center" vertical="center"/>
    </xf>
    <xf numFmtId="0" fontId="11" fillId="14" borderId="1" xfId="11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4" fillId="0" borderId="0" xfId="11" applyFont="1" applyFill="1" applyBorder="1" applyAlignment="1" applyProtection="1">
      <alignment horizontal="center" vertical="center"/>
    </xf>
    <xf numFmtId="0" fontId="14" fillId="0" borderId="0" xfId="11" applyFont="1" applyFill="1" applyBorder="1" applyAlignment="1" applyProtection="1">
      <alignment horizontal="center" vertical="center"/>
    </xf>
    <xf numFmtId="1" fontId="14" fillId="0" borderId="0" xfId="11" applyNumberFormat="1" applyFont="1" applyFill="1" applyBorder="1" applyAlignment="1" applyProtection="1">
      <alignment horizontal="center" vertical="center"/>
    </xf>
    <xf numFmtId="0" fontId="52" fillId="0" borderId="0" xfId="11" applyFill="1" applyAlignment="1" applyProtection="1"/>
    <xf numFmtId="0" fontId="52" fillId="0" borderId="0" xfId="11" applyAlignment="1" applyProtection="1"/>
    <xf numFmtId="0" fontId="4" fillId="0" borderId="0" xfId="11" applyFont="1" applyFill="1" applyBorder="1" applyAlignment="1" applyProtection="1">
      <alignment vertical="center"/>
    </xf>
    <xf numFmtId="0" fontId="52" fillId="0" borderId="0" xfId="11" applyFill="1" applyBorder="1" applyAlignment="1" applyProtection="1"/>
    <xf numFmtId="1" fontId="31" fillId="0" borderId="0" xfId="11" applyNumberFormat="1" applyFont="1" applyFill="1" applyBorder="1" applyAlignment="1" applyProtection="1">
      <alignment vertical="center"/>
    </xf>
    <xf numFmtId="0" fontId="14" fillId="0" borderId="0" xfId="1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52" fillId="0" borderId="0" xfId="1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/>
    <xf numFmtId="49" fontId="11" fillId="3" borderId="40" xfId="11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1" fontId="11" fillId="17" borderId="40" xfId="0" applyNumberFormat="1" applyFont="1" applyFill="1" applyBorder="1" applyAlignment="1" applyProtection="1">
      <alignment horizontal="center" vertical="center"/>
    </xf>
    <xf numFmtId="1" fontId="11" fillId="17" borderId="1" xfId="0" applyNumberFormat="1" applyFont="1" applyFill="1" applyBorder="1" applyAlignment="1" applyProtection="1">
      <alignment horizontal="center" vertical="center"/>
    </xf>
    <xf numFmtId="1" fontId="11" fillId="23" borderId="1" xfId="0" applyNumberFormat="1" applyFont="1" applyFill="1" applyBorder="1" applyAlignment="1" applyProtection="1">
      <alignment horizontal="center" vertical="center"/>
    </xf>
    <xf numFmtId="1" fontId="57" fillId="0" borderId="41" xfId="11" applyNumberFormat="1" applyFont="1" applyBorder="1" applyAlignment="1" applyProtection="1">
      <alignment horizontal="center" vertical="center"/>
    </xf>
    <xf numFmtId="1" fontId="11" fillId="14" borderId="42" xfId="11" applyNumberFormat="1" applyFont="1" applyFill="1" applyBorder="1" applyAlignment="1" applyProtection="1">
      <alignment horizontal="center" vertical="center"/>
    </xf>
    <xf numFmtId="1" fontId="11" fillId="24" borderId="40" xfId="0" applyNumberFormat="1" applyFont="1" applyFill="1" applyBorder="1" applyAlignment="1" applyProtection="1">
      <alignment horizontal="center" vertical="center"/>
    </xf>
    <xf numFmtId="1" fontId="11" fillId="14" borderId="1" xfId="11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/>
    </xf>
    <xf numFmtId="0" fontId="52" fillId="0" borderId="0" xfId="11" applyFill="1" applyBorder="1" applyAlignment="1" applyProtection="1">
      <alignment horizontal="center" vertical="center"/>
    </xf>
    <xf numFmtId="1" fontId="57" fillId="0" borderId="0" xfId="0" applyNumberFormat="1" applyFont="1" applyFill="1" applyBorder="1" applyAlignment="1" applyProtection="1">
      <alignment horizontal="center" vertical="center"/>
    </xf>
    <xf numFmtId="0" fontId="4" fillId="0" borderId="0" xfId="11" applyFont="1" applyFill="1" applyBorder="1" applyAlignment="1" applyProtection="1">
      <alignment horizontal="left" vertical="center"/>
    </xf>
    <xf numFmtId="0" fontId="4" fillId="0" borderId="0" xfId="11" applyFont="1" applyFill="1" applyBorder="1" applyAlignment="1" applyProtection="1">
      <alignment vertical="center" wrapText="1"/>
    </xf>
    <xf numFmtId="1" fontId="0" fillId="0" borderId="43" xfId="0" applyNumberFormat="1" applyBorder="1" applyAlignment="1" applyProtection="1">
      <alignment horizontal="center" vertical="center"/>
    </xf>
    <xf numFmtId="1" fontId="52" fillId="25" borderId="1" xfId="11" applyNumberFormat="1" applyFill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13" borderId="4" xfId="0" applyFill="1" applyBorder="1" applyAlignment="1" applyProtection="1">
      <alignment horizontal="center" vertical="center"/>
    </xf>
    <xf numFmtId="0" fontId="54" fillId="0" borderId="0" xfId="0" applyFont="1" applyFill="1" applyBorder="1" applyAlignment="1" applyProtection="1">
      <alignment horizontal="center" vertical="center"/>
    </xf>
    <xf numFmtId="0" fontId="54" fillId="25" borderId="1" xfId="0" applyFont="1" applyFill="1" applyBorder="1" applyAlignment="1" applyProtection="1">
      <alignment horizontal="center" vertical="center"/>
    </xf>
    <xf numFmtId="0" fontId="57" fillId="0" borderId="1" xfId="11" applyNumberFormat="1" applyFont="1" applyBorder="1" applyAlignment="1" applyProtection="1">
      <alignment horizontal="center" vertical="center"/>
    </xf>
    <xf numFmtId="0" fontId="54" fillId="25" borderId="1" xfId="0" applyFont="1" applyFill="1" applyBorder="1" applyAlignment="1" applyProtection="1">
      <alignment horizontal="center" vertical="center"/>
    </xf>
    <xf numFmtId="0" fontId="57" fillId="0" borderId="1" xfId="11" applyNumberFormat="1" applyFont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0" fillId="5" borderId="1" xfId="0" applyNumberFormat="1" applyFill="1" applyBorder="1" applyAlignment="1" applyProtection="1">
      <alignment horizontal="center" vertical="center"/>
    </xf>
    <xf numFmtId="0" fontId="0" fillId="13" borderId="1" xfId="0" applyNumberFormat="1" applyFill="1" applyBorder="1" applyAlignment="1" applyProtection="1">
      <alignment horizontal="center" vertical="center"/>
    </xf>
    <xf numFmtId="0" fontId="0" fillId="0" borderId="0" xfId="0" applyNumberFormat="1" applyProtection="1"/>
    <xf numFmtId="0" fontId="0" fillId="13" borderId="2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52" fillId="0" borderId="0" xfId="11" applyFill="1" applyBorder="1" applyAlignment="1" applyProtection="1">
      <alignment horizontal="center" vertical="center"/>
    </xf>
    <xf numFmtId="49" fontId="1" fillId="11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vertical="top" wrapText="1"/>
    </xf>
    <xf numFmtId="49" fontId="0" fillId="0" borderId="0" xfId="0" applyNumberFormat="1" applyAlignment="1" applyProtection="1"/>
    <xf numFmtId="0" fontId="0" fillId="0" borderId="0" xfId="0" applyNumberFormat="1" applyAlignment="1" applyProtection="1"/>
    <xf numFmtId="49" fontId="58" fillId="0" borderId="0" xfId="0" applyNumberFormat="1" applyFont="1" applyAlignment="1" applyProtection="1"/>
    <xf numFmtId="0" fontId="58" fillId="0" borderId="0" xfId="0" applyNumberFormat="1" applyFont="1" applyAlignment="1" applyProtection="1"/>
    <xf numFmtId="1" fontId="11" fillId="18" borderId="1" xfId="0" applyNumberFormat="1" applyFont="1" applyFill="1" applyBorder="1" applyAlignment="1" applyProtection="1">
      <alignment horizontal="center" vertical="center"/>
    </xf>
    <xf numFmtId="0" fontId="1" fillId="11" borderId="1" xfId="12" applyFont="1" applyFill="1" applyBorder="1" applyProtection="1">
      <protection locked="0"/>
    </xf>
    <xf numFmtId="0" fontId="21" fillId="26" borderId="14" xfId="0" applyFont="1" applyFill="1" applyBorder="1" applyAlignment="1">
      <alignment horizontal="center"/>
    </xf>
    <xf numFmtId="0" fontId="21" fillId="26" borderId="0" xfId="0" applyFont="1" applyFill="1" applyBorder="1" applyAlignment="1">
      <alignment horizontal="center"/>
    </xf>
    <xf numFmtId="0" fontId="0" fillId="26" borderId="0" xfId="0" applyFill="1" applyBorder="1" applyAlignment="1"/>
    <xf numFmtId="0" fontId="0" fillId="26" borderId="0" xfId="0" applyFill="1" applyBorder="1"/>
    <xf numFmtId="0" fontId="0" fillId="26" borderId="15" xfId="0" applyFill="1" applyBorder="1"/>
    <xf numFmtId="0" fontId="0" fillId="26" borderId="14" xfId="0" applyFill="1" applyBorder="1" applyAlignment="1"/>
    <xf numFmtId="0" fontId="8" fillId="26" borderId="0" xfId="0" applyFont="1" applyFill="1" applyBorder="1"/>
    <xf numFmtId="0" fontId="0" fillId="26" borderId="14" xfId="0" applyFill="1" applyBorder="1"/>
    <xf numFmtId="0" fontId="42" fillId="26" borderId="0" xfId="9" applyFont="1" applyFill="1" applyBorder="1" applyAlignment="1" applyProtection="1"/>
    <xf numFmtId="0" fontId="0" fillId="26" borderId="15" xfId="0" applyFill="1" applyBorder="1" applyAlignment="1"/>
    <xf numFmtId="0" fontId="59" fillId="26" borderId="0" xfId="0" applyFont="1" applyFill="1" applyBorder="1"/>
    <xf numFmtId="0" fontId="0" fillId="26" borderId="30" xfId="0" applyFill="1" applyBorder="1" applyAlignment="1"/>
    <xf numFmtId="0" fontId="0" fillId="26" borderId="11" xfId="0" applyFill="1" applyBorder="1" applyAlignment="1"/>
    <xf numFmtId="0" fontId="0" fillId="26" borderId="31" xfId="0" applyFill="1" applyBorder="1" applyAlignment="1"/>
    <xf numFmtId="0" fontId="61" fillId="0" borderId="0" xfId="0" applyFont="1" applyFill="1" applyBorder="1" applyAlignment="1">
      <alignment horizontal="center" vertical="top"/>
    </xf>
    <xf numFmtId="0" fontId="62" fillId="26" borderId="14" xfId="0" applyFont="1" applyFill="1" applyBorder="1" applyAlignment="1">
      <alignment horizontal="center" vertical="center"/>
    </xf>
    <xf numFmtId="0" fontId="62" fillId="26" borderId="0" xfId="0" applyFont="1" applyFill="1" applyBorder="1" applyAlignment="1">
      <alignment horizontal="center" vertical="center"/>
    </xf>
    <xf numFmtId="0" fontId="62" fillId="26" borderId="15" xfId="0" applyFont="1" applyFill="1" applyBorder="1" applyAlignment="1">
      <alignment horizontal="center" vertical="center"/>
    </xf>
    <xf numFmtId="0" fontId="61" fillId="26" borderId="14" xfId="0" applyFont="1" applyFill="1" applyBorder="1" applyAlignment="1">
      <alignment horizontal="center"/>
    </xf>
    <xf numFmtId="0" fontId="61" fillId="26" borderId="0" xfId="0" applyFont="1" applyFill="1" applyBorder="1" applyAlignment="1">
      <alignment horizontal="center"/>
    </xf>
    <xf numFmtId="0" fontId="61" fillId="26" borderId="15" xfId="0" applyFont="1" applyFill="1" applyBorder="1" applyAlignment="1">
      <alignment horizontal="center"/>
    </xf>
    <xf numFmtId="0" fontId="0" fillId="26" borderId="12" xfId="0" applyFill="1" applyBorder="1" applyAlignment="1">
      <alignment horizontal="center" vertical="center"/>
    </xf>
    <xf numFmtId="0" fontId="0" fillId="26" borderId="6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50" fillId="26" borderId="14" xfId="0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horizontal="center" vertical="center"/>
    </xf>
    <xf numFmtId="0" fontId="50" fillId="26" borderId="15" xfId="0" applyFont="1" applyFill="1" applyBorder="1" applyAlignment="1">
      <alignment horizontal="center" vertical="center"/>
    </xf>
    <xf numFmtId="0" fontId="10" fillId="26" borderId="14" xfId="0" applyFont="1" applyFill="1" applyBorder="1" applyAlignment="1">
      <alignment horizontal="center" vertical="center" wrapText="1"/>
    </xf>
    <xf numFmtId="0" fontId="10" fillId="26" borderId="0" xfId="0" applyFont="1" applyFill="1" applyBorder="1" applyAlignment="1">
      <alignment horizontal="center" vertical="center" wrapText="1"/>
    </xf>
    <xf numFmtId="0" fontId="10" fillId="26" borderId="15" xfId="0" applyFont="1" applyFill="1" applyBorder="1" applyAlignment="1">
      <alignment horizontal="center" vertical="center" wrapText="1"/>
    </xf>
    <xf numFmtId="0" fontId="60" fillId="26" borderId="14" xfId="0" applyFont="1" applyFill="1" applyBorder="1" applyAlignment="1">
      <alignment horizontal="center"/>
    </xf>
    <xf numFmtId="0" fontId="60" fillId="26" borderId="0" xfId="0" applyFont="1" applyFill="1" applyBorder="1" applyAlignment="1">
      <alignment horizontal="center"/>
    </xf>
    <xf numFmtId="0" fontId="60" fillId="26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49" fillId="26" borderId="14" xfId="0" applyFont="1" applyFill="1" applyBorder="1" applyAlignment="1">
      <alignment horizontal="center"/>
    </xf>
    <xf numFmtId="0" fontId="49" fillId="26" borderId="0" xfId="0" applyFont="1" applyFill="1" applyBorder="1" applyAlignment="1">
      <alignment horizontal="center"/>
    </xf>
    <xf numFmtId="0" fontId="49" fillId="26" borderId="15" xfId="0" applyFont="1" applyFill="1" applyBorder="1" applyAlignment="1">
      <alignment horizontal="center"/>
    </xf>
    <xf numFmtId="0" fontId="30" fillId="0" borderId="0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9" xfId="0" applyFont="1" applyBorder="1" applyAlignment="1">
      <alignment horizontal="left" wrapText="1" shrinkToFit="1"/>
    </xf>
    <xf numFmtId="0" fontId="30" fillId="0" borderId="23" xfId="0" applyFont="1" applyBorder="1" applyAlignment="1">
      <alignment horizontal="left" wrapText="1" shrinkToFit="1"/>
    </xf>
    <xf numFmtId="0" fontId="8" fillId="2" borderId="9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wrapText="1"/>
    </xf>
    <xf numFmtId="0" fontId="30" fillId="0" borderId="8" xfId="0" applyFont="1" applyBorder="1" applyAlignment="1">
      <alignment horizontal="left" wrapText="1"/>
    </xf>
    <xf numFmtId="0" fontId="44" fillId="0" borderId="14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0" fillId="5" borderId="1" xfId="0" applyFill="1" applyBorder="1" applyAlignment="1" applyProtection="1">
      <alignment horizontal="left" vertical="center"/>
    </xf>
    <xf numFmtId="0" fontId="8" fillId="13" borderId="1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left" vertical="center"/>
    </xf>
    <xf numFmtId="0" fontId="22" fillId="16" borderId="1" xfId="0" applyFont="1" applyFill="1" applyBorder="1" applyAlignment="1" applyProtection="1">
      <alignment horizontal="left"/>
    </xf>
    <xf numFmtId="0" fontId="47" fillId="19" borderId="1" xfId="0" applyFont="1" applyFill="1" applyBorder="1" applyAlignment="1" applyProtection="1">
      <alignment horizontal="left"/>
    </xf>
    <xf numFmtId="0" fontId="0" fillId="6" borderId="2" xfId="0" applyFill="1" applyBorder="1" applyAlignment="1" applyProtection="1">
      <alignment horizontal="left"/>
    </xf>
    <xf numFmtId="0" fontId="0" fillId="6" borderId="44" xfId="0" applyFill="1" applyBorder="1" applyAlignment="1" applyProtection="1">
      <alignment horizontal="left"/>
    </xf>
    <xf numFmtId="0" fontId="37" fillId="20" borderId="36" xfId="0" applyFont="1" applyFill="1" applyBorder="1" applyAlignment="1" applyProtection="1">
      <alignment horizontal="center"/>
    </xf>
    <xf numFmtId="0" fontId="37" fillId="20" borderId="25" xfId="0" applyFont="1" applyFill="1" applyBorder="1" applyAlignment="1" applyProtection="1">
      <alignment horizontal="center"/>
    </xf>
    <xf numFmtId="0" fontId="37" fillId="20" borderId="21" xfId="0" applyFont="1" applyFill="1" applyBorder="1" applyAlignment="1" applyProtection="1">
      <alignment horizontal="center"/>
    </xf>
    <xf numFmtId="0" fontId="52" fillId="14" borderId="1" xfId="1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0" fontId="26" fillId="5" borderId="2" xfId="0" applyFont="1" applyFill="1" applyBorder="1" applyAlignment="1" applyProtection="1">
      <alignment horizontal="center" vertical="center"/>
    </xf>
    <xf numFmtId="0" fontId="26" fillId="5" borderId="4" xfId="0" applyFont="1" applyFill="1" applyBorder="1" applyAlignment="1" applyProtection="1">
      <alignment horizontal="center" vertical="center"/>
    </xf>
    <xf numFmtId="0" fontId="26" fillId="5" borderId="44" xfId="0" applyFont="1" applyFill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</xf>
    <xf numFmtId="49" fontId="58" fillId="0" borderId="0" xfId="0" applyNumberFormat="1" applyFont="1" applyAlignment="1" applyProtection="1">
      <alignment horizontal="center"/>
    </xf>
    <xf numFmtId="0" fontId="58" fillId="0" borderId="0" xfId="0" applyNumberFormat="1" applyFont="1" applyAlignment="1" applyProtection="1">
      <alignment horizontal="center"/>
    </xf>
    <xf numFmtId="0" fontId="4" fillId="0" borderId="59" xfId="11" applyNumberFormat="1" applyFont="1" applyBorder="1" applyAlignment="1" applyProtection="1">
      <alignment horizontal="center" vertical="center" wrapText="1"/>
    </xf>
    <xf numFmtId="0" fontId="4" fillId="0" borderId="32" xfId="11" applyNumberFormat="1" applyFont="1" applyBorder="1" applyAlignment="1" applyProtection="1">
      <alignment horizontal="center" vertical="center" wrapText="1"/>
    </xf>
    <xf numFmtId="0" fontId="9" fillId="3" borderId="16" xfId="11" applyFont="1" applyFill="1" applyBorder="1" applyAlignment="1" applyProtection="1">
      <alignment horizontal="center" vertical="center" wrapText="1"/>
    </xf>
    <xf numFmtId="0" fontId="9" fillId="3" borderId="18" xfId="11" applyFont="1" applyFill="1" applyBorder="1" applyAlignment="1" applyProtection="1">
      <alignment horizontal="center" vertical="center" wrapText="1"/>
    </xf>
    <xf numFmtId="0" fontId="4" fillId="0" borderId="1" xfId="11" applyNumberFormat="1" applyFont="1" applyBorder="1" applyAlignment="1" applyProtection="1">
      <alignment horizontal="center" vertical="center" wrapText="1"/>
    </xf>
    <xf numFmtId="0" fontId="11" fillId="0" borderId="3" xfId="11" applyNumberFormat="1" applyFont="1" applyBorder="1" applyAlignment="1" applyProtection="1">
      <alignment horizontal="center" vertical="center"/>
    </xf>
    <xf numFmtId="0" fontId="11" fillId="0" borderId="58" xfId="11" applyNumberFormat="1" applyFont="1" applyBorder="1" applyAlignment="1" applyProtection="1">
      <alignment horizontal="center" vertical="center"/>
    </xf>
    <xf numFmtId="0" fontId="11" fillId="0" borderId="40" xfId="11" applyNumberFormat="1" applyFont="1" applyBorder="1" applyAlignment="1" applyProtection="1">
      <alignment horizontal="center" vertical="center"/>
    </xf>
    <xf numFmtId="49" fontId="63" fillId="0" borderId="0" xfId="11" applyNumberFormat="1" applyFont="1" applyFill="1" applyAlignment="1" applyProtection="1">
      <alignment horizontal="center"/>
    </xf>
    <xf numFmtId="0" fontId="63" fillId="0" borderId="0" xfId="11" applyFont="1" applyFill="1" applyAlignment="1" applyProtection="1">
      <alignment horizontal="center"/>
    </xf>
    <xf numFmtId="0" fontId="52" fillId="0" borderId="0" xfId="11" applyFont="1" applyFill="1" applyAlignment="1" applyProtection="1">
      <alignment horizontal="center"/>
    </xf>
    <xf numFmtId="0" fontId="4" fillId="0" borderId="0" xfId="11" applyFont="1" applyFill="1" applyBorder="1" applyAlignment="1" applyProtection="1">
      <alignment horizontal="center" vertical="center"/>
    </xf>
    <xf numFmtId="0" fontId="9" fillId="3" borderId="16" xfId="11" applyFont="1" applyFill="1" applyBorder="1" applyAlignment="1" applyProtection="1">
      <alignment horizontal="center" vertical="center"/>
    </xf>
    <xf numFmtId="0" fontId="9" fillId="3" borderId="18" xfId="11" applyFont="1" applyFill="1" applyBorder="1" applyAlignment="1" applyProtection="1">
      <alignment horizontal="center" vertical="center"/>
    </xf>
    <xf numFmtId="0" fontId="11" fillId="0" borderId="57" xfId="11" applyNumberFormat="1" applyFont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11" fillId="0" borderId="1" xfId="11" applyNumberFormat="1" applyFont="1" applyBorder="1" applyAlignment="1" applyProtection="1">
      <alignment horizontal="center" vertical="center" wrapText="1" shrinkToFit="1"/>
    </xf>
    <xf numFmtId="49" fontId="57" fillId="0" borderId="0" xfId="11" applyNumberFormat="1" applyFont="1" applyFill="1" applyAlignment="1" applyProtection="1">
      <alignment horizontal="center"/>
    </xf>
    <xf numFmtId="0" fontId="57" fillId="0" borderId="0" xfId="11" applyFont="1" applyFill="1" applyAlignment="1" applyProtection="1">
      <alignment horizontal="center"/>
    </xf>
    <xf numFmtId="0" fontId="52" fillId="0" borderId="0" xfId="11" applyFill="1" applyBorder="1" applyAlignment="1" applyProtection="1">
      <alignment horizontal="center" vertical="center"/>
    </xf>
    <xf numFmtId="0" fontId="4" fillId="0" borderId="40" xfId="11" applyNumberFormat="1" applyFont="1" applyBorder="1" applyAlignment="1" applyProtection="1">
      <alignment horizontal="center" vertical="center" wrapText="1"/>
    </xf>
    <xf numFmtId="0" fontId="54" fillId="17" borderId="2" xfId="0" applyFont="1" applyFill="1" applyBorder="1" applyAlignment="1" applyProtection="1">
      <alignment horizontal="center" vertical="center"/>
    </xf>
    <xf numFmtId="0" fontId="54" fillId="17" borderId="4" xfId="0" applyFont="1" applyFill="1" applyBorder="1" applyAlignment="1" applyProtection="1">
      <alignment horizontal="center" vertical="center"/>
    </xf>
    <xf numFmtId="0" fontId="54" fillId="17" borderId="44" xfId="0" applyFont="1" applyFill="1" applyBorder="1" applyAlignment="1" applyProtection="1">
      <alignment horizontal="center" vertical="center"/>
    </xf>
    <xf numFmtId="0" fontId="54" fillId="25" borderId="2" xfId="0" applyFont="1" applyFill="1" applyBorder="1" applyAlignment="1" applyProtection="1">
      <alignment horizontal="center" vertical="center"/>
    </xf>
    <xf numFmtId="0" fontId="54" fillId="25" borderId="4" xfId="0" applyFont="1" applyFill="1" applyBorder="1" applyAlignment="1" applyProtection="1">
      <alignment horizontal="center" vertical="center"/>
    </xf>
    <xf numFmtId="0" fontId="54" fillId="25" borderId="44" xfId="0" applyFont="1" applyFill="1" applyBorder="1" applyAlignment="1" applyProtection="1">
      <alignment horizontal="center" vertical="center"/>
    </xf>
    <xf numFmtId="0" fontId="11" fillId="0" borderId="32" xfId="11" applyNumberFormat="1" applyFont="1" applyBorder="1" applyAlignment="1" applyProtection="1">
      <alignment horizontal="center" vertical="center" wrapText="1" shrinkToFit="1"/>
    </xf>
    <xf numFmtId="0" fontId="9" fillId="13" borderId="36" xfId="11" applyFont="1" applyFill="1" applyBorder="1" applyAlignment="1" applyProtection="1">
      <alignment horizontal="center" vertical="center"/>
    </xf>
    <xf numFmtId="0" fontId="9" fillId="13" borderId="25" xfId="11" applyFont="1" applyFill="1" applyBorder="1" applyAlignment="1" applyProtection="1">
      <alignment horizontal="center" vertical="center"/>
    </xf>
    <xf numFmtId="0" fontId="9" fillId="13" borderId="21" xfId="11" applyFont="1" applyFill="1" applyBorder="1" applyAlignment="1" applyProtection="1">
      <alignment horizontal="center" vertical="center"/>
    </xf>
    <xf numFmtId="0" fontId="9" fillId="16" borderId="45" xfId="11" applyFont="1" applyFill="1" applyBorder="1" applyAlignment="1" applyProtection="1">
      <alignment horizontal="center" vertical="center"/>
    </xf>
    <xf numFmtId="0" fontId="9" fillId="16" borderId="46" xfId="11" applyFont="1" applyFill="1" applyBorder="1" applyAlignment="1" applyProtection="1">
      <alignment horizontal="center" vertical="center"/>
    </xf>
    <xf numFmtId="0" fontId="9" fillId="16" borderId="47" xfId="11" applyFont="1" applyFill="1" applyBorder="1" applyAlignment="1" applyProtection="1">
      <alignment horizontal="center" vertical="center"/>
    </xf>
    <xf numFmtId="0" fontId="9" fillId="16" borderId="48" xfId="11" applyFont="1" applyFill="1" applyBorder="1" applyAlignment="1" applyProtection="1">
      <alignment horizontal="center" vertical="center"/>
    </xf>
    <xf numFmtId="0" fontId="9" fillId="16" borderId="5" xfId="11" applyFont="1" applyFill="1" applyBorder="1" applyAlignment="1" applyProtection="1">
      <alignment horizontal="center" vertical="center"/>
    </xf>
    <xf numFmtId="0" fontId="9" fillId="16" borderId="49" xfId="11" applyFont="1" applyFill="1" applyBorder="1" applyAlignment="1" applyProtection="1">
      <alignment horizontal="center" vertical="center"/>
    </xf>
    <xf numFmtId="0" fontId="9" fillId="16" borderId="50" xfId="11" applyFont="1" applyFill="1" applyBorder="1" applyAlignment="1" applyProtection="1">
      <alignment horizontal="center" vertical="center" wrapText="1"/>
    </xf>
    <xf numFmtId="0" fontId="9" fillId="16" borderId="51" xfId="11" applyFont="1" applyFill="1" applyBorder="1" applyAlignment="1" applyProtection="1">
      <alignment horizontal="center" vertical="center" wrapText="1"/>
    </xf>
    <xf numFmtId="0" fontId="9" fillId="16" borderId="52" xfId="11" applyFont="1" applyFill="1" applyBorder="1" applyAlignment="1" applyProtection="1">
      <alignment horizontal="center" vertical="center" wrapText="1"/>
    </xf>
    <xf numFmtId="0" fontId="9" fillId="16" borderId="53" xfId="11" applyFont="1" applyFill="1" applyBorder="1" applyAlignment="1" applyProtection="1">
      <alignment horizontal="center" vertical="center"/>
    </xf>
    <xf numFmtId="0" fontId="9" fillId="16" borderId="54" xfId="11" applyFont="1" applyFill="1" applyBorder="1" applyAlignment="1" applyProtection="1">
      <alignment horizontal="center" vertical="center"/>
    </xf>
    <xf numFmtId="0" fontId="9" fillId="16" borderId="55" xfId="11" applyFont="1" applyFill="1" applyBorder="1" applyAlignment="1" applyProtection="1">
      <alignment horizontal="center" vertical="center"/>
    </xf>
    <xf numFmtId="0" fontId="9" fillId="16" borderId="56" xfId="11" applyFont="1" applyFill="1" applyBorder="1" applyAlignment="1" applyProtection="1">
      <alignment horizontal="center" vertical="center"/>
    </xf>
  </cellXfs>
  <cellStyles count="14">
    <cellStyle name="Comma [0] 2" xfId="1"/>
    <cellStyle name="Comma [0] 3" xfId="2"/>
    <cellStyle name="Comma [0] 4" xfId="3"/>
    <cellStyle name="Comma [0] 5" xfId="4"/>
    <cellStyle name="Comma 2" xfId="5"/>
    <cellStyle name="Comma 3" xfId="6"/>
    <cellStyle name="Comma 4" xfId="7"/>
    <cellStyle name="Comma 5" xfId="8"/>
    <cellStyle name="Hyperlink" xfId="9" builtinId="8"/>
    <cellStyle name="Hyperlink 2" xfId="10"/>
    <cellStyle name="Normal" xfId="0" builtinId="0"/>
    <cellStyle name="Normal 2" xfId="11"/>
    <cellStyle name="Normal 2_biodata" xfId="12"/>
    <cellStyle name="Normal 2_param2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Nilai harian KI4 Produk'!A1"/><Relationship Id="rId3" Type="http://schemas.openxmlformats.org/officeDocument/2006/relationships/hyperlink" Target="#KI_KD!A1"/><Relationship Id="rId7" Type="http://schemas.openxmlformats.org/officeDocument/2006/relationships/hyperlink" Target="#'Nilai Harian KI4 Praktik'!A1"/><Relationship Id="rId2" Type="http://schemas.openxmlformats.org/officeDocument/2006/relationships/hyperlink" Target="#KKM!A1"/><Relationship Id="rId1" Type="http://schemas.openxmlformats.org/officeDocument/2006/relationships/hyperlink" Target="#help!A1"/><Relationship Id="rId6" Type="http://schemas.openxmlformats.org/officeDocument/2006/relationships/hyperlink" Target="#'Biodata Siswa'!A1"/><Relationship Id="rId5" Type="http://schemas.openxmlformats.org/officeDocument/2006/relationships/hyperlink" Target="#Data_Sekolah!A1"/><Relationship Id="rId10" Type="http://schemas.openxmlformats.org/officeDocument/2006/relationships/image" Target="../media/image2.png"/><Relationship Id="rId4" Type="http://schemas.openxmlformats.org/officeDocument/2006/relationships/hyperlink" Target="#'Nilai Harian KI3 '!A1"/><Relationship Id="rId9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3 '!A1"/><Relationship Id="rId1" Type="http://schemas.openxmlformats.org/officeDocument/2006/relationships/hyperlink" Target="#Menu_Utama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4 Praktik'!A1"/><Relationship Id="rId1" Type="http://schemas.openxmlformats.org/officeDocument/2006/relationships/hyperlink" Target="#Menu_Utama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4 Produk'!A1"/><Relationship Id="rId1" Type="http://schemas.openxmlformats.org/officeDocument/2006/relationships/hyperlink" Target="#Menu_Utama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Nilai Harian KI4 Praktik'!A1"/><Relationship Id="rId3" Type="http://schemas.openxmlformats.org/officeDocument/2006/relationships/hyperlink" Target="#KKM!A1"/><Relationship Id="rId7" Type="http://schemas.openxmlformats.org/officeDocument/2006/relationships/hyperlink" Target="#'Nilai Harian KI3 '!A1"/><Relationship Id="rId2" Type="http://schemas.openxmlformats.org/officeDocument/2006/relationships/hyperlink" Target="#Menu_Utama!A1"/><Relationship Id="rId1" Type="http://schemas.openxmlformats.org/officeDocument/2006/relationships/image" Target="../media/image3.png"/><Relationship Id="rId6" Type="http://schemas.openxmlformats.org/officeDocument/2006/relationships/hyperlink" Target="#'Biodata Siswa'!A1"/><Relationship Id="rId5" Type="http://schemas.openxmlformats.org/officeDocument/2006/relationships/hyperlink" Target="#Data_Sekolah!A1"/><Relationship Id="rId4" Type="http://schemas.openxmlformats.org/officeDocument/2006/relationships/hyperlink" Target="#KI_KD!A1"/><Relationship Id="rId9" Type="http://schemas.openxmlformats.org/officeDocument/2006/relationships/hyperlink" Target="#'Nilai Harian KI3 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REKAP KI 3'!A1"/><Relationship Id="rId1" Type="http://schemas.openxmlformats.org/officeDocument/2006/relationships/hyperlink" Target="#Menu_Utam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Rekap KI4 Praktik'!A1"/><Relationship Id="rId1" Type="http://schemas.openxmlformats.org/officeDocument/2006/relationships/hyperlink" Target="#Menu_Utam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Rekap KI4 Produk'!A1"/><Relationship Id="rId1" Type="http://schemas.openxmlformats.org/officeDocument/2006/relationships/hyperlink" Target="#Menu_Utam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</xdr:row>
      <xdr:rowOff>209550</xdr:rowOff>
    </xdr:from>
    <xdr:to>
      <xdr:col>3</xdr:col>
      <xdr:colOff>885825</xdr:colOff>
      <xdr:row>5</xdr:row>
      <xdr:rowOff>314325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28650" y="847725"/>
          <a:ext cx="1657350" cy="409575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Petunjuk</a:t>
          </a:r>
        </a:p>
      </xdr:txBody>
    </xdr:sp>
    <xdr:clientData/>
  </xdr:twoCellAnchor>
  <xdr:twoCellAnchor>
    <xdr:from>
      <xdr:col>4</xdr:col>
      <xdr:colOff>28575</xdr:colOff>
      <xdr:row>1</xdr:row>
      <xdr:rowOff>57150</xdr:rowOff>
    </xdr:from>
    <xdr:to>
      <xdr:col>6</xdr:col>
      <xdr:colOff>200024</xdr:colOff>
      <xdr:row>4</xdr:row>
      <xdr:rowOff>9525</xdr:rowOff>
    </xdr:to>
    <xdr:sp macro="" textlink="">
      <xdr:nvSpPr>
        <xdr:cNvPr id="4" name="Rectangle: Top Corners Snipped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2457450" y="247650"/>
          <a:ext cx="895349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KKM</a:t>
          </a:r>
        </a:p>
      </xdr:txBody>
    </xdr:sp>
    <xdr:clientData/>
  </xdr:twoCellAnchor>
  <xdr:twoCellAnchor>
    <xdr:from>
      <xdr:col>6</xdr:col>
      <xdr:colOff>304800</xdr:colOff>
      <xdr:row>1</xdr:row>
      <xdr:rowOff>47625</xdr:rowOff>
    </xdr:from>
    <xdr:to>
      <xdr:col>9</xdr:col>
      <xdr:colOff>114300</xdr:colOff>
      <xdr:row>4</xdr:row>
      <xdr:rowOff>0</xdr:rowOff>
    </xdr:to>
    <xdr:sp macro="" textlink="">
      <xdr:nvSpPr>
        <xdr:cNvPr id="18" name="Rectangle: Top Corners Snipped 17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3457575" y="238125"/>
          <a:ext cx="1638300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Variabel</a:t>
          </a:r>
          <a:r>
            <a:rPr lang="id-ID" sz="12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KI KD</a:t>
          </a:r>
          <a:endParaRPr lang="id-ID" sz="12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85724</xdr:colOff>
      <xdr:row>9</xdr:row>
      <xdr:rowOff>0</xdr:rowOff>
    </xdr:from>
    <xdr:to>
      <xdr:col>3</xdr:col>
      <xdr:colOff>914400</xdr:colOff>
      <xdr:row>11</xdr:row>
      <xdr:rowOff>85725</xdr:rowOff>
    </xdr:to>
    <xdr:sp macro="" textlink="">
      <xdr:nvSpPr>
        <xdr:cNvPr id="19" name="Rectangle: Rounded Corners 18">
          <a:hlinkClick xmlns:r="http://schemas.openxmlformats.org/officeDocument/2006/relationships" r:id="rId4"/>
          <a:extLst>
            <a:ext uri="{FF2B5EF4-FFF2-40B4-BE49-F238E27FC236}"/>
          </a:extLst>
        </xdr:cNvPr>
        <xdr:cNvSpPr/>
      </xdr:nvSpPr>
      <xdr:spPr>
        <a:xfrm>
          <a:off x="590549" y="1657350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KI3 Pengetahuan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209549</xdr:colOff>
      <xdr:row>1</xdr:row>
      <xdr:rowOff>47625</xdr:rowOff>
    </xdr:from>
    <xdr:to>
      <xdr:col>12</xdr:col>
      <xdr:colOff>590550</xdr:colOff>
      <xdr:row>4</xdr:row>
      <xdr:rowOff>0</xdr:rowOff>
    </xdr:to>
    <xdr:sp macro="" textlink="">
      <xdr:nvSpPr>
        <xdr:cNvPr id="20" name="Rectangle: Top Corners Snipped 19">
          <a:hlinkClick xmlns:r="http://schemas.openxmlformats.org/officeDocument/2006/relationships" r:id="rId5"/>
          <a:extLst>
            <a:ext uri="{FF2B5EF4-FFF2-40B4-BE49-F238E27FC236}"/>
          </a:extLst>
        </xdr:cNvPr>
        <xdr:cNvSpPr/>
      </xdr:nvSpPr>
      <xdr:spPr>
        <a:xfrm>
          <a:off x="5191124" y="238125"/>
          <a:ext cx="2305051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Data Sekolah dan Guru</a:t>
          </a:r>
        </a:p>
      </xdr:txBody>
    </xdr:sp>
    <xdr:clientData/>
  </xdr:twoCellAnchor>
  <xdr:twoCellAnchor>
    <xdr:from>
      <xdr:col>13</xdr:col>
      <xdr:colOff>104775</xdr:colOff>
      <xdr:row>1</xdr:row>
      <xdr:rowOff>38100</xdr:rowOff>
    </xdr:from>
    <xdr:to>
      <xdr:col>16</xdr:col>
      <xdr:colOff>190501</xdr:colOff>
      <xdr:row>3</xdr:row>
      <xdr:rowOff>85725</xdr:rowOff>
    </xdr:to>
    <xdr:sp macro="" textlink="">
      <xdr:nvSpPr>
        <xdr:cNvPr id="21" name="Rectangle: Top Corners Snipped 20">
          <a:hlinkClick xmlns:r="http://schemas.openxmlformats.org/officeDocument/2006/relationships" r:id="rId6"/>
          <a:extLst>
            <a:ext uri="{FF2B5EF4-FFF2-40B4-BE49-F238E27FC236}"/>
          </a:extLst>
        </xdr:cNvPr>
        <xdr:cNvSpPr/>
      </xdr:nvSpPr>
      <xdr:spPr>
        <a:xfrm>
          <a:off x="7620000" y="228600"/>
          <a:ext cx="1609726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Biodata Siswa</a:t>
          </a:r>
        </a:p>
      </xdr:txBody>
    </xdr:sp>
    <xdr:clientData/>
  </xdr:twoCellAnchor>
  <xdr:twoCellAnchor>
    <xdr:from>
      <xdr:col>2</xdr:col>
      <xdr:colOff>85724</xdr:colOff>
      <xdr:row>11</xdr:row>
      <xdr:rowOff>180975</xdr:rowOff>
    </xdr:from>
    <xdr:to>
      <xdr:col>3</xdr:col>
      <xdr:colOff>914400</xdr:colOff>
      <xdr:row>13</xdr:row>
      <xdr:rowOff>95250</xdr:rowOff>
    </xdr:to>
    <xdr:sp macro="" textlink="">
      <xdr:nvSpPr>
        <xdr:cNvPr id="23" name="Rectangle: Rounded Corners 22">
          <a:hlinkClick xmlns:r="http://schemas.openxmlformats.org/officeDocument/2006/relationships" r:id="rId7"/>
          <a:extLst>
            <a:ext uri="{FF2B5EF4-FFF2-40B4-BE49-F238E27FC236}"/>
          </a:extLst>
        </xdr:cNvPr>
        <xdr:cNvSpPr/>
      </xdr:nvSpPr>
      <xdr:spPr>
        <a:xfrm>
          <a:off x="590549" y="2324100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KI4 Praktik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85724</xdr:colOff>
      <xdr:row>14</xdr:row>
      <xdr:rowOff>9525</xdr:rowOff>
    </xdr:from>
    <xdr:to>
      <xdr:col>3</xdr:col>
      <xdr:colOff>914400</xdr:colOff>
      <xdr:row>16</xdr:row>
      <xdr:rowOff>200025</xdr:rowOff>
    </xdr:to>
    <xdr:sp macro="" textlink="">
      <xdr:nvSpPr>
        <xdr:cNvPr id="24" name="Rectangle: Rounded Corners 23">
          <a:hlinkClick xmlns:r="http://schemas.openxmlformats.org/officeDocument/2006/relationships" r:id="rId8"/>
          <a:extLst>
            <a:ext uri="{FF2B5EF4-FFF2-40B4-BE49-F238E27FC236}"/>
          </a:extLst>
        </xdr:cNvPr>
        <xdr:cNvSpPr/>
      </xdr:nvSpPr>
      <xdr:spPr>
        <a:xfrm>
          <a:off x="590549" y="3000375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KI4 Produk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504825</xdr:colOff>
      <xdr:row>6</xdr:row>
      <xdr:rowOff>9525</xdr:rowOff>
    </xdr:from>
    <xdr:to>
      <xdr:col>7</xdr:col>
      <xdr:colOff>133350</xdr:colOff>
      <xdr:row>11</xdr:row>
      <xdr:rowOff>9525</xdr:rowOff>
    </xdr:to>
    <xdr:pic>
      <xdr:nvPicPr>
        <xdr:cNvPr id="68648" name="Picture 19" descr="logo kurikulum 201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48000" y="1323975"/>
          <a:ext cx="847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28575</xdr:colOff>
      <xdr:row>6</xdr:row>
      <xdr:rowOff>19050</xdr:rowOff>
    </xdr:from>
    <xdr:to>
      <xdr:col>15</xdr:col>
      <xdr:colOff>190500</xdr:colOff>
      <xdr:row>10</xdr:row>
      <xdr:rowOff>180975</xdr:rowOff>
    </xdr:to>
    <xdr:pic>
      <xdr:nvPicPr>
        <xdr:cNvPr id="68649" name="Picture 308" descr="6f25f-tutwurihandayani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91450" y="1333500"/>
          <a:ext cx="781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794280</xdr:colOff>
      <xdr:row>1</xdr:row>
      <xdr:rowOff>348877</xdr:rowOff>
    </xdr:from>
    <xdr:to>
      <xdr:col>10</xdr:col>
      <xdr:colOff>1308630</xdr:colOff>
      <xdr:row>3</xdr:row>
      <xdr:rowOff>267074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5842530" y="498556"/>
          <a:ext cx="1548493" cy="489697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53145</xdr:colOff>
      <xdr:row>1</xdr:row>
      <xdr:rowOff>348877</xdr:rowOff>
    </xdr:from>
    <xdr:to>
      <xdr:col>12</xdr:col>
      <xdr:colOff>1265461</xdr:colOff>
      <xdr:row>4</xdr:row>
      <xdr:rowOff>11740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7482645" y="498556"/>
          <a:ext cx="2246459" cy="506505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KI3</a:t>
          </a:r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12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1665405" y="503464"/>
          <a:ext cx="2254704" cy="78921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3" name="Straight Arrow Connector 12">
          <a:extLst>
            <a:ext uri="{FF2B5EF4-FFF2-40B4-BE49-F238E27FC236}"/>
          </a:extLst>
        </xdr:cNvPr>
        <xdr:cNvCxnSpPr/>
      </xdr:nvCxnSpPr>
      <xdr:spPr>
        <a:xfrm flipH="1" flipV="1">
          <a:off x="11375571" y="762000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26</xdr:col>
      <xdr:colOff>905</xdr:colOff>
      <xdr:row>5</xdr:row>
      <xdr:rowOff>29030</xdr:rowOff>
    </xdr:to>
    <xdr:sp macro="" textlink="">
      <xdr:nvSpPr>
        <xdr:cNvPr id="16" name="Rectangle 15">
          <a:extLst>
            <a:ext uri="{FF2B5EF4-FFF2-40B4-BE49-F238E27FC236}"/>
          </a:extLst>
        </xdr:cNvPr>
        <xdr:cNvSpPr/>
      </xdr:nvSpPr>
      <xdr:spPr>
        <a:xfrm>
          <a:off x="13920107" y="517071"/>
          <a:ext cx="5729512" cy="77742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794280</xdr:colOff>
      <xdr:row>1</xdr:row>
      <xdr:rowOff>348877</xdr:rowOff>
    </xdr:from>
    <xdr:to>
      <xdr:col>10</xdr:col>
      <xdr:colOff>1308630</xdr:colOff>
      <xdr:row>3</xdr:row>
      <xdr:rowOff>267074</xdr:rowOff>
    </xdr:to>
    <xdr:sp macro="" textlink="">
      <xdr:nvSpPr>
        <xdr:cNvPr id="2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147330" y="501277"/>
          <a:ext cx="1543050" cy="49922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53145</xdr:colOff>
      <xdr:row>1</xdr:row>
      <xdr:rowOff>348877</xdr:rowOff>
    </xdr:from>
    <xdr:to>
      <xdr:col>12</xdr:col>
      <xdr:colOff>1265461</xdr:colOff>
      <xdr:row>4</xdr:row>
      <xdr:rowOff>11740</xdr:rowOff>
    </xdr:to>
    <xdr:sp macro="" textlink="">
      <xdr:nvSpPr>
        <xdr:cNvPr id="3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7787445" y="501277"/>
          <a:ext cx="2250541" cy="510588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</a:t>
          </a:r>
          <a:r>
            <a:rPr lang="en-US" sz="1400"/>
            <a:t>4 Praktik</a:t>
          </a:r>
          <a:endParaRPr lang="id-ID" sz="1400"/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9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1981091" y="506185"/>
          <a:ext cx="2249261" cy="78785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0" name="Straight Arrow Connector 9">
          <a:extLst>
            <a:ext uri="{FF2B5EF4-FFF2-40B4-BE49-F238E27FC236}"/>
          </a:extLst>
        </xdr:cNvPr>
        <xdr:cNvCxnSpPr/>
      </xdr:nvCxnSpPr>
      <xdr:spPr>
        <a:xfrm flipH="1" flipV="1">
          <a:off x="11685814" y="774246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26</xdr:col>
      <xdr:colOff>905</xdr:colOff>
      <xdr:row>5</xdr:row>
      <xdr:rowOff>29030</xdr:rowOff>
    </xdr:to>
    <xdr:sp macro="" textlink="">
      <xdr:nvSpPr>
        <xdr:cNvPr id="12" name="Rectangle 11">
          <a:extLst>
            <a:ext uri="{FF2B5EF4-FFF2-40B4-BE49-F238E27FC236}"/>
          </a:extLst>
        </xdr:cNvPr>
        <xdr:cNvSpPr/>
      </xdr:nvSpPr>
      <xdr:spPr>
        <a:xfrm>
          <a:off x="14230350" y="523875"/>
          <a:ext cx="6268355" cy="77198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794280</xdr:colOff>
      <xdr:row>1</xdr:row>
      <xdr:rowOff>348877</xdr:rowOff>
    </xdr:from>
    <xdr:to>
      <xdr:col>10</xdr:col>
      <xdr:colOff>1308630</xdr:colOff>
      <xdr:row>3</xdr:row>
      <xdr:rowOff>267074</xdr:rowOff>
    </xdr:to>
    <xdr:sp macro="" textlink="">
      <xdr:nvSpPr>
        <xdr:cNvPr id="2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147330" y="501277"/>
          <a:ext cx="1543050" cy="49922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53145</xdr:colOff>
      <xdr:row>1</xdr:row>
      <xdr:rowOff>348877</xdr:rowOff>
    </xdr:from>
    <xdr:to>
      <xdr:col>12</xdr:col>
      <xdr:colOff>1265461</xdr:colOff>
      <xdr:row>4</xdr:row>
      <xdr:rowOff>11740</xdr:rowOff>
    </xdr:to>
    <xdr:sp macro="" textlink="">
      <xdr:nvSpPr>
        <xdr:cNvPr id="3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7787445" y="501277"/>
          <a:ext cx="2250541" cy="510588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</a:t>
          </a:r>
          <a:r>
            <a:rPr lang="en-US" sz="1400"/>
            <a:t>4 Produk</a:t>
          </a:r>
          <a:endParaRPr lang="id-ID" sz="1400"/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9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1981091" y="506185"/>
          <a:ext cx="2249261" cy="78785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0" name="Straight Arrow Connector 9">
          <a:extLst>
            <a:ext uri="{FF2B5EF4-FFF2-40B4-BE49-F238E27FC236}"/>
          </a:extLst>
        </xdr:cNvPr>
        <xdr:cNvCxnSpPr/>
      </xdr:nvCxnSpPr>
      <xdr:spPr>
        <a:xfrm flipH="1" flipV="1">
          <a:off x="11685814" y="774246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26</xdr:col>
      <xdr:colOff>905</xdr:colOff>
      <xdr:row>5</xdr:row>
      <xdr:rowOff>29030</xdr:rowOff>
    </xdr:to>
    <xdr:sp macro="" textlink="">
      <xdr:nvSpPr>
        <xdr:cNvPr id="12" name="Rectangle 11">
          <a:extLst>
            <a:ext uri="{FF2B5EF4-FFF2-40B4-BE49-F238E27FC236}"/>
          </a:extLst>
        </xdr:cNvPr>
        <xdr:cNvSpPr/>
      </xdr:nvSpPr>
      <xdr:spPr>
        <a:xfrm>
          <a:off x="14230350" y="523875"/>
          <a:ext cx="6268355" cy="77198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1676400</xdr:colOff>
      <xdr:row>5</xdr:row>
      <xdr:rowOff>161925</xdr:rowOff>
    </xdr:from>
    <xdr:to>
      <xdr:col>4</xdr:col>
      <xdr:colOff>3743325</xdr:colOff>
      <xdr:row>13</xdr:row>
      <xdr:rowOff>85725</xdr:rowOff>
    </xdr:to>
    <xdr:pic>
      <xdr:nvPicPr>
        <xdr:cNvPr id="63186" name="Picture 19" descr="logo kurikulum 20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2114550"/>
          <a:ext cx="2066925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4826000</xdr:colOff>
      <xdr:row>4</xdr:row>
      <xdr:rowOff>38100</xdr:rowOff>
    </xdr:from>
    <xdr:to>
      <xdr:col>4</xdr:col>
      <xdr:colOff>6369050</xdr:colOff>
      <xdr:row>5</xdr:row>
      <xdr:rowOff>228600</xdr:rowOff>
    </xdr:to>
    <xdr:sp macro="" textlink="">
      <xdr:nvSpPr>
        <xdr:cNvPr id="25" name="Rectangle: Rounded Corners 24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5905500" y="1739900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4</xdr:col>
      <xdr:colOff>254000</xdr:colOff>
      <xdr:row>23</xdr:row>
      <xdr:rowOff>63030</xdr:rowOff>
    </xdr:from>
    <xdr:to>
      <xdr:col>4</xdr:col>
      <xdr:colOff>1498600</xdr:colOff>
      <xdr:row>23</xdr:row>
      <xdr:rowOff>431800</xdr:rowOff>
    </xdr:to>
    <xdr:sp macro="" textlink="">
      <xdr:nvSpPr>
        <xdr:cNvPr id="26" name="Rectangle: Rounded Corners 25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1333500" y="7136930"/>
          <a:ext cx="12446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KKM</a:t>
          </a:r>
        </a:p>
      </xdr:txBody>
    </xdr:sp>
    <xdr:clientData/>
  </xdr:twoCellAnchor>
  <xdr:twoCellAnchor>
    <xdr:from>
      <xdr:col>4</xdr:col>
      <xdr:colOff>965200</xdr:colOff>
      <xdr:row>27</xdr:row>
      <xdr:rowOff>88430</xdr:rowOff>
    </xdr:from>
    <xdr:to>
      <xdr:col>4</xdr:col>
      <xdr:colOff>2387600</xdr:colOff>
      <xdr:row>27</xdr:row>
      <xdr:rowOff>457200</xdr:rowOff>
    </xdr:to>
    <xdr:sp macro="" textlink="">
      <xdr:nvSpPr>
        <xdr:cNvPr id="27" name="Rectangle: Rounded Corners 26">
          <a:hlinkClick xmlns:r="http://schemas.openxmlformats.org/officeDocument/2006/relationships" r:id="rId4"/>
          <a:extLst>
            <a:ext uri="{FF2B5EF4-FFF2-40B4-BE49-F238E27FC236}"/>
          </a:extLst>
        </xdr:cNvPr>
        <xdr:cNvSpPr/>
      </xdr:nvSpPr>
      <xdr:spPr>
        <a:xfrm>
          <a:off x="2044700" y="8648230"/>
          <a:ext cx="14224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Variable KI KD</a:t>
          </a:r>
        </a:p>
      </xdr:txBody>
    </xdr:sp>
    <xdr:clientData/>
  </xdr:twoCellAnchor>
  <xdr:twoCellAnchor>
    <xdr:from>
      <xdr:col>4</xdr:col>
      <xdr:colOff>1993900</xdr:colOff>
      <xdr:row>31</xdr:row>
      <xdr:rowOff>126530</xdr:rowOff>
    </xdr:from>
    <xdr:to>
      <xdr:col>4</xdr:col>
      <xdr:colOff>4152900</xdr:colOff>
      <xdr:row>31</xdr:row>
      <xdr:rowOff>495300</xdr:rowOff>
    </xdr:to>
    <xdr:sp macro="" textlink="">
      <xdr:nvSpPr>
        <xdr:cNvPr id="28" name="Rectangle: Rounded Corners 27">
          <a:hlinkClick xmlns:r="http://schemas.openxmlformats.org/officeDocument/2006/relationships" r:id="rId5"/>
          <a:extLst>
            <a:ext uri="{FF2B5EF4-FFF2-40B4-BE49-F238E27FC236}"/>
          </a:extLst>
        </xdr:cNvPr>
        <xdr:cNvSpPr/>
      </xdr:nvSpPr>
      <xdr:spPr>
        <a:xfrm>
          <a:off x="3073400" y="10705630"/>
          <a:ext cx="21590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Data Guru dan Sekolah</a:t>
          </a:r>
        </a:p>
      </xdr:txBody>
    </xdr:sp>
    <xdr:clientData/>
  </xdr:twoCellAnchor>
  <xdr:twoCellAnchor>
    <xdr:from>
      <xdr:col>4</xdr:col>
      <xdr:colOff>1422400</xdr:colOff>
      <xdr:row>34</xdr:row>
      <xdr:rowOff>139230</xdr:rowOff>
    </xdr:from>
    <xdr:to>
      <xdr:col>4</xdr:col>
      <xdr:colOff>3225800</xdr:colOff>
      <xdr:row>34</xdr:row>
      <xdr:rowOff>508000</xdr:rowOff>
    </xdr:to>
    <xdr:sp macro="" textlink="">
      <xdr:nvSpPr>
        <xdr:cNvPr id="29" name="Rectangle: Rounded Corners 28">
          <a:hlinkClick xmlns:r="http://schemas.openxmlformats.org/officeDocument/2006/relationships" r:id="rId6"/>
          <a:extLst>
            <a:ext uri="{FF2B5EF4-FFF2-40B4-BE49-F238E27FC236}"/>
          </a:extLst>
        </xdr:cNvPr>
        <xdr:cNvSpPr/>
      </xdr:nvSpPr>
      <xdr:spPr>
        <a:xfrm>
          <a:off x="2501900" y="11899430"/>
          <a:ext cx="18034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Biodata Siswa</a:t>
          </a:r>
        </a:p>
      </xdr:txBody>
    </xdr:sp>
    <xdr:clientData/>
  </xdr:twoCellAnchor>
  <xdr:twoCellAnchor>
    <xdr:from>
      <xdr:col>4</xdr:col>
      <xdr:colOff>2197100</xdr:colOff>
      <xdr:row>37</xdr:row>
      <xdr:rowOff>113830</xdr:rowOff>
    </xdr:from>
    <xdr:to>
      <xdr:col>4</xdr:col>
      <xdr:colOff>5029200</xdr:colOff>
      <xdr:row>37</xdr:row>
      <xdr:rowOff>482600</xdr:rowOff>
    </xdr:to>
    <xdr:sp macro="" textlink="">
      <xdr:nvSpPr>
        <xdr:cNvPr id="30" name="Rectangle: Rounded Corners 29">
          <a:hlinkClick xmlns:r="http://schemas.openxmlformats.org/officeDocument/2006/relationships" r:id="rId7"/>
          <a:extLst>
            <a:ext uri="{FF2B5EF4-FFF2-40B4-BE49-F238E27FC236}"/>
          </a:extLst>
        </xdr:cNvPr>
        <xdr:cNvSpPr/>
      </xdr:nvSpPr>
      <xdr:spPr>
        <a:xfrm>
          <a:off x="3276600" y="13398030"/>
          <a:ext cx="28321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KI-3 Pengetahuan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3238500</xdr:colOff>
      <xdr:row>42</xdr:row>
      <xdr:rowOff>63030</xdr:rowOff>
    </xdr:from>
    <xdr:to>
      <xdr:col>4</xdr:col>
      <xdr:colOff>6921500</xdr:colOff>
      <xdr:row>42</xdr:row>
      <xdr:rowOff>431800</xdr:rowOff>
    </xdr:to>
    <xdr:sp macro="" textlink="">
      <xdr:nvSpPr>
        <xdr:cNvPr id="31" name="Rectangle: Rounded Corners 30">
          <a:hlinkClick xmlns:r="http://schemas.openxmlformats.org/officeDocument/2006/relationships" r:id="rId8"/>
          <a:extLst>
            <a:ext uri="{FF2B5EF4-FFF2-40B4-BE49-F238E27FC236}"/>
          </a:extLst>
        </xdr:cNvPr>
        <xdr:cNvSpPr/>
      </xdr:nvSpPr>
      <xdr:spPr>
        <a:xfrm>
          <a:off x="4318000" y="15620530"/>
          <a:ext cx="36830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KI-4 Keterampilan Praktik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2781300</xdr:colOff>
      <xdr:row>47</xdr:row>
      <xdr:rowOff>126530</xdr:rowOff>
    </xdr:from>
    <xdr:to>
      <xdr:col>4</xdr:col>
      <xdr:colOff>6159500</xdr:colOff>
      <xdr:row>47</xdr:row>
      <xdr:rowOff>495300</xdr:rowOff>
    </xdr:to>
    <xdr:sp macro="" textlink="">
      <xdr:nvSpPr>
        <xdr:cNvPr id="32" name="Rectangle: Rounded Corners 31">
          <a:hlinkClick xmlns:r="http://schemas.openxmlformats.org/officeDocument/2006/relationships" r:id="rId9"/>
          <a:extLst>
            <a:ext uri="{FF2B5EF4-FFF2-40B4-BE49-F238E27FC236}"/>
          </a:extLst>
        </xdr:cNvPr>
        <xdr:cNvSpPr/>
      </xdr:nvSpPr>
      <xdr:spPr>
        <a:xfrm>
          <a:off x="3860800" y="17957330"/>
          <a:ext cx="33782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KI-3 Pengetahuan Proyek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1546412</xdr:colOff>
      <xdr:row>1</xdr:row>
      <xdr:rowOff>67236</xdr:rowOff>
    </xdr:from>
    <xdr:to>
      <xdr:col>7</xdr:col>
      <xdr:colOff>1770529</xdr:colOff>
      <xdr:row>3</xdr:row>
      <xdr:rowOff>33617</xdr:rowOff>
    </xdr:to>
    <xdr:sp macro="" textlink="">
      <xdr:nvSpPr>
        <xdr:cNvPr id="7" name="Rectangle: Rounded Corners 6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5692588" y="291354"/>
          <a:ext cx="2308412" cy="358587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179294</xdr:colOff>
      <xdr:row>0</xdr:row>
      <xdr:rowOff>100853</xdr:rowOff>
    </xdr:from>
    <xdr:to>
      <xdr:col>4</xdr:col>
      <xdr:colOff>1098176</xdr:colOff>
      <xdr:row>2</xdr:row>
      <xdr:rowOff>132229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3507441" y="100853"/>
          <a:ext cx="2207559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4400550</xdr:colOff>
      <xdr:row>0</xdr:row>
      <xdr:rowOff>104775</xdr:rowOff>
    </xdr:from>
    <xdr:to>
      <xdr:col>3</xdr:col>
      <xdr:colOff>5943600</xdr:colOff>
      <xdr:row>2</xdr:row>
      <xdr:rowOff>104775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7419975" y="104775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0</xdr:row>
      <xdr:rowOff>317500</xdr:rowOff>
    </xdr:from>
    <xdr:to>
      <xdr:col>2</xdr:col>
      <xdr:colOff>2533650</xdr:colOff>
      <xdr:row>3</xdr:row>
      <xdr:rowOff>25400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203700" y="317500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291353</xdr:colOff>
      <xdr:row>3</xdr:row>
      <xdr:rowOff>28388</xdr:rowOff>
    </xdr:from>
    <xdr:to>
      <xdr:col>8</xdr:col>
      <xdr:colOff>246529</xdr:colOff>
      <xdr:row>3</xdr:row>
      <xdr:rowOff>414617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852147" y="588682"/>
          <a:ext cx="1568823" cy="38622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8</xdr:col>
      <xdr:colOff>369793</xdr:colOff>
      <xdr:row>3</xdr:row>
      <xdr:rowOff>26894</xdr:rowOff>
    </xdr:from>
    <xdr:to>
      <xdr:col>12</xdr:col>
      <xdr:colOff>672352</xdr:colOff>
      <xdr:row>3</xdr:row>
      <xdr:rowOff>413123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544234" y="587188"/>
          <a:ext cx="1826559" cy="38622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291353</xdr:colOff>
      <xdr:row>3</xdr:row>
      <xdr:rowOff>28388</xdr:rowOff>
    </xdr:from>
    <xdr:to>
      <xdr:col>8</xdr:col>
      <xdr:colOff>246529</xdr:colOff>
      <xdr:row>3</xdr:row>
      <xdr:rowOff>414617</xdr:rowOff>
    </xdr:to>
    <xdr:sp macro="" textlink="">
      <xdr:nvSpPr>
        <xdr:cNvPr id="2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796678" y="666563"/>
          <a:ext cx="1698251" cy="38622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8</xdr:col>
      <xdr:colOff>369793</xdr:colOff>
      <xdr:row>3</xdr:row>
      <xdr:rowOff>26894</xdr:rowOff>
    </xdr:from>
    <xdr:to>
      <xdr:col>12</xdr:col>
      <xdr:colOff>672352</xdr:colOff>
      <xdr:row>3</xdr:row>
      <xdr:rowOff>413123</xdr:rowOff>
    </xdr:to>
    <xdr:sp macro="" textlink="">
      <xdr:nvSpPr>
        <xdr:cNvPr id="3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618193" y="665069"/>
          <a:ext cx="2093259" cy="38622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</a:t>
          </a:r>
          <a:r>
            <a:rPr lang="en-US" sz="1400"/>
            <a:t>4 Praktik</a:t>
          </a:r>
          <a:endParaRPr lang="id-ID" sz="14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291353</xdr:colOff>
      <xdr:row>3</xdr:row>
      <xdr:rowOff>28388</xdr:rowOff>
    </xdr:from>
    <xdr:to>
      <xdr:col>8</xdr:col>
      <xdr:colOff>246529</xdr:colOff>
      <xdr:row>3</xdr:row>
      <xdr:rowOff>414617</xdr:rowOff>
    </xdr:to>
    <xdr:sp macro="" textlink="">
      <xdr:nvSpPr>
        <xdr:cNvPr id="2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796678" y="666563"/>
          <a:ext cx="1698251" cy="38622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8</xdr:col>
      <xdr:colOff>369793</xdr:colOff>
      <xdr:row>3</xdr:row>
      <xdr:rowOff>26894</xdr:rowOff>
    </xdr:from>
    <xdr:to>
      <xdr:col>12</xdr:col>
      <xdr:colOff>672352</xdr:colOff>
      <xdr:row>3</xdr:row>
      <xdr:rowOff>413123</xdr:rowOff>
    </xdr:to>
    <xdr:sp macro="" textlink="">
      <xdr:nvSpPr>
        <xdr:cNvPr id="3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618193" y="665069"/>
          <a:ext cx="2093259" cy="38622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</a:t>
          </a:r>
          <a:r>
            <a:rPr lang="en-US" sz="1400"/>
            <a:t>4 Produk</a:t>
          </a:r>
          <a:endParaRPr lang="id-ID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kurikulum2013revisi.com/" TargetMode="External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kurikulum2013revisi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jgc_center@yahoo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6"/>
  <dimension ref="B2:R34"/>
  <sheetViews>
    <sheetView showGridLines="0" showRowColHeaders="0" tabSelected="1" zoomScaleNormal="100" zoomScaleSheetLayoutView="100" workbookViewId="0"/>
  </sheetViews>
  <sheetFormatPr defaultRowHeight="15"/>
  <cols>
    <col min="1" max="1" width="3" customWidth="1"/>
    <col min="2" max="2" width="4.5703125" customWidth="1"/>
    <col min="3" max="3" width="13.42578125" customWidth="1"/>
    <col min="4" max="4" width="15.42578125" customWidth="1"/>
    <col min="5" max="5" width="1.7109375" customWidth="1"/>
    <col min="11" max="11" width="10.5703125" customWidth="1"/>
    <col min="14" max="14" width="3.7109375" customWidth="1"/>
    <col min="15" max="15" width="9.28515625" customWidth="1"/>
    <col min="16" max="16" width="9.85546875" customWidth="1"/>
    <col min="17" max="17" width="3.7109375" customWidth="1"/>
    <col min="18" max="18" width="3.5703125" customWidth="1"/>
  </cols>
  <sheetData>
    <row r="2" spans="2:18" ht="15.75" thickBot="1"/>
    <row r="3" spans="2:18" ht="12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3"/>
    </row>
    <row r="4" spans="2:18" ht="7.5" customHeight="1"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6"/>
    </row>
    <row r="5" spans="2:18" ht="24" customHeight="1">
      <c r="B5" s="134"/>
      <c r="C5" s="170"/>
      <c r="D5" s="171"/>
      <c r="E5" s="331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3"/>
      <c r="R5" s="153"/>
    </row>
    <row r="6" spans="2:18" ht="29.25" customHeight="1">
      <c r="B6" s="134"/>
      <c r="C6" s="172"/>
      <c r="D6" s="173"/>
      <c r="E6" s="345" t="s">
        <v>165</v>
      </c>
      <c r="F6" s="346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7"/>
      <c r="R6" s="153"/>
    </row>
    <row r="7" spans="2:18" ht="6" customHeight="1">
      <c r="B7" s="134"/>
      <c r="C7" s="174"/>
      <c r="D7" s="175"/>
      <c r="E7" s="310"/>
      <c r="F7" s="311"/>
      <c r="G7" s="311"/>
      <c r="H7" s="311"/>
      <c r="I7" s="311"/>
      <c r="J7" s="311"/>
      <c r="K7" s="311"/>
      <c r="L7" s="311"/>
      <c r="M7" s="312"/>
      <c r="N7" s="313"/>
      <c r="O7" s="313"/>
      <c r="P7" s="313"/>
      <c r="Q7" s="314"/>
      <c r="R7" s="153"/>
    </row>
    <row r="8" spans="2:18" ht="16.5" customHeight="1">
      <c r="B8" s="134"/>
      <c r="C8" s="343" t="s">
        <v>103</v>
      </c>
      <c r="D8" s="344"/>
      <c r="E8" s="334" t="s">
        <v>169</v>
      </c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6"/>
      <c r="R8" s="153"/>
    </row>
    <row r="9" spans="2:18" ht="4.5" customHeight="1">
      <c r="B9" s="134"/>
      <c r="C9" s="174"/>
      <c r="D9" s="176"/>
      <c r="E9" s="315"/>
      <c r="F9" s="312"/>
      <c r="G9" s="316"/>
      <c r="H9" s="312"/>
      <c r="I9" s="312"/>
      <c r="J9" s="312"/>
      <c r="K9" s="312"/>
      <c r="L9" s="312"/>
      <c r="M9" s="312"/>
      <c r="N9" s="313"/>
      <c r="O9" s="313"/>
      <c r="P9" s="313"/>
      <c r="Q9" s="314"/>
      <c r="R9" s="153"/>
    </row>
    <row r="10" spans="2:18" ht="23.25" customHeight="1">
      <c r="B10" s="134"/>
      <c r="C10" s="172"/>
      <c r="D10" s="173"/>
      <c r="E10" s="337" t="s">
        <v>171</v>
      </c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9"/>
      <c r="R10" s="153"/>
    </row>
    <row r="11" spans="2:18">
      <c r="B11" s="134"/>
      <c r="C11" s="172"/>
      <c r="D11" s="173"/>
      <c r="E11" s="317"/>
      <c r="F11" s="312"/>
      <c r="G11" s="312"/>
      <c r="H11" s="312"/>
      <c r="I11" s="312"/>
      <c r="J11" s="312"/>
      <c r="K11" s="313"/>
      <c r="L11" s="313"/>
      <c r="M11" s="313"/>
      <c r="N11" s="313"/>
      <c r="O11" s="313"/>
      <c r="P11" s="313"/>
      <c r="Q11" s="314"/>
      <c r="R11" s="153"/>
    </row>
    <row r="12" spans="2:18" ht="18.75" customHeight="1">
      <c r="B12" s="134"/>
      <c r="C12" s="172"/>
      <c r="D12" s="173"/>
      <c r="E12" s="328" t="s">
        <v>177</v>
      </c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30"/>
      <c r="R12" s="153"/>
    </row>
    <row r="13" spans="2:18" ht="33" customHeight="1">
      <c r="B13" s="134"/>
      <c r="C13" s="172"/>
      <c r="D13" s="173"/>
      <c r="E13" s="325" t="s">
        <v>200</v>
      </c>
      <c r="F13" s="326"/>
      <c r="G13" s="326"/>
      <c r="H13" s="326"/>
      <c r="I13" s="326"/>
      <c r="J13" s="326"/>
      <c r="K13" s="326"/>
      <c r="L13" s="326"/>
      <c r="M13" s="326"/>
      <c r="N13" s="326"/>
      <c r="O13" s="326"/>
      <c r="P13" s="326"/>
      <c r="Q13" s="327"/>
      <c r="R13" s="153"/>
    </row>
    <row r="14" spans="2:18">
      <c r="B14" s="134"/>
      <c r="C14" s="172"/>
      <c r="D14" s="173"/>
      <c r="E14" s="317"/>
      <c r="F14" s="313"/>
      <c r="G14" s="313"/>
      <c r="H14" s="313"/>
      <c r="I14" s="312"/>
      <c r="J14" s="312"/>
      <c r="K14" s="312"/>
      <c r="L14" s="312"/>
      <c r="M14" s="313"/>
      <c r="N14" s="313"/>
      <c r="O14" s="313"/>
      <c r="P14" s="313"/>
      <c r="Q14" s="314"/>
      <c r="R14" s="153"/>
    </row>
    <row r="15" spans="2:18">
      <c r="B15" s="134"/>
      <c r="C15" s="172"/>
      <c r="D15" s="173"/>
      <c r="E15" s="317"/>
      <c r="F15" s="313"/>
      <c r="G15" s="313"/>
      <c r="H15" s="313"/>
      <c r="I15" s="313"/>
      <c r="J15" s="313"/>
      <c r="K15" s="313"/>
      <c r="L15" s="313"/>
      <c r="M15" s="313"/>
      <c r="N15" s="313"/>
      <c r="O15" s="313"/>
      <c r="P15" s="313"/>
      <c r="Q15" s="314"/>
      <c r="R15" s="153"/>
    </row>
    <row r="16" spans="2:18" ht="18.75">
      <c r="B16" s="134"/>
      <c r="C16" s="172"/>
      <c r="D16" s="173"/>
      <c r="E16" s="340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2"/>
      <c r="R16" s="153"/>
    </row>
    <row r="17" spans="2:18" ht="21" customHeight="1">
      <c r="B17" s="134"/>
      <c r="C17" s="172"/>
      <c r="D17" s="173"/>
      <c r="E17" s="317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4"/>
      <c r="R17" s="153"/>
    </row>
    <row r="18" spans="2:18" ht="20.25" customHeight="1">
      <c r="B18" s="134"/>
      <c r="C18" s="172"/>
      <c r="D18" s="173"/>
      <c r="E18" s="317"/>
      <c r="F18" s="313"/>
      <c r="G18" s="313"/>
      <c r="H18" s="313"/>
      <c r="I18" s="313"/>
      <c r="J18" s="313"/>
      <c r="K18" s="313"/>
      <c r="L18" s="318"/>
      <c r="M18" s="313"/>
      <c r="N18" s="313"/>
      <c r="O18" s="312"/>
      <c r="P18" s="313"/>
      <c r="Q18" s="314"/>
      <c r="R18" s="153"/>
    </row>
    <row r="19" spans="2:18" ht="13.5" customHeight="1">
      <c r="B19" s="134"/>
      <c r="C19" s="172"/>
      <c r="D19" s="173"/>
      <c r="E19" s="315"/>
      <c r="F19" s="312"/>
      <c r="G19" s="312"/>
      <c r="H19" s="312"/>
      <c r="I19" s="312"/>
      <c r="J19" s="312"/>
      <c r="K19" s="312"/>
      <c r="L19" s="318"/>
      <c r="M19" s="313"/>
      <c r="N19" s="313"/>
      <c r="O19" s="312"/>
      <c r="P19" s="312"/>
      <c r="Q19" s="319"/>
      <c r="R19" s="136"/>
    </row>
    <row r="20" spans="2:18">
      <c r="B20" s="134"/>
      <c r="C20" s="172"/>
      <c r="D20" s="173"/>
      <c r="E20" s="315"/>
      <c r="F20" s="312"/>
      <c r="G20" s="312"/>
      <c r="H20" s="312"/>
      <c r="I20" s="312"/>
      <c r="J20" s="312"/>
      <c r="K20" s="312"/>
      <c r="L20" s="313"/>
      <c r="M20" s="312"/>
      <c r="N20" s="312"/>
      <c r="O20" s="312"/>
      <c r="P20" s="312"/>
      <c r="Q20" s="319"/>
      <c r="R20" s="136"/>
    </row>
    <row r="21" spans="2:18">
      <c r="B21" s="134"/>
      <c r="C21" s="172"/>
      <c r="D21" s="173"/>
      <c r="E21" s="315"/>
      <c r="F21" s="320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9"/>
      <c r="R21" s="136"/>
    </row>
    <row r="22" spans="2:18" ht="15.75" thickBot="1">
      <c r="B22" s="137"/>
      <c r="C22" s="177"/>
      <c r="D22" s="178"/>
      <c r="E22" s="321"/>
      <c r="F22" s="322"/>
      <c r="G22" s="322"/>
      <c r="H22" s="322"/>
      <c r="I22" s="322"/>
      <c r="J22" s="322"/>
      <c r="K22" s="322"/>
      <c r="L22" s="312"/>
      <c r="M22" s="322"/>
      <c r="N22" s="322"/>
      <c r="O22" s="322"/>
      <c r="P22" s="322"/>
      <c r="Q22" s="323"/>
      <c r="R22" s="138"/>
    </row>
    <row r="23" spans="2:18" ht="21" customHeight="1"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</row>
    <row r="24" spans="2:18" ht="24" customHeight="1">
      <c r="D24" s="179"/>
      <c r="E24" s="180"/>
      <c r="F24" s="180"/>
      <c r="G24" s="180"/>
      <c r="H24" s="180"/>
      <c r="I24" s="180"/>
      <c r="J24" s="67"/>
    </row>
    <row r="25" spans="2:18">
      <c r="D25" s="324"/>
      <c r="E25" s="324"/>
      <c r="F25" s="324"/>
      <c r="G25" s="324"/>
      <c r="H25" s="324"/>
      <c r="I25" s="324"/>
      <c r="J25" s="324"/>
      <c r="K25" s="324"/>
      <c r="L25" s="324"/>
      <c r="M25" s="324"/>
      <c r="N25" s="324"/>
      <c r="O25" s="324"/>
      <c r="P25" s="324"/>
    </row>
    <row r="26" spans="2:18">
      <c r="D26" s="324"/>
      <c r="E26" s="324"/>
      <c r="F26" s="324"/>
      <c r="G26" s="324"/>
      <c r="H26" s="324"/>
      <c r="I26" s="324"/>
      <c r="J26" s="324"/>
      <c r="K26" s="324"/>
      <c r="L26" s="324"/>
      <c r="M26" s="324"/>
      <c r="N26" s="324"/>
      <c r="O26" s="324"/>
      <c r="P26" s="324"/>
    </row>
    <row r="27" spans="2:18">
      <c r="D27" s="324"/>
      <c r="E27" s="324"/>
      <c r="F27" s="324"/>
      <c r="G27" s="324"/>
      <c r="H27" s="324"/>
      <c r="I27" s="324"/>
      <c r="J27" s="324"/>
      <c r="K27" s="324"/>
      <c r="L27" s="324"/>
      <c r="M27" s="324"/>
      <c r="N27" s="324"/>
      <c r="O27" s="324"/>
      <c r="P27" s="324"/>
    </row>
    <row r="28" spans="2:18">
      <c r="D28" s="324"/>
      <c r="E28" s="324"/>
      <c r="F28" s="324"/>
      <c r="G28" s="324"/>
      <c r="H28" s="324"/>
      <c r="I28" s="324"/>
      <c r="J28" s="324"/>
      <c r="K28" s="324"/>
      <c r="L28" s="324"/>
      <c r="M28" s="324"/>
      <c r="N28" s="324"/>
      <c r="O28" s="324"/>
      <c r="P28" s="324"/>
    </row>
    <row r="29" spans="2:18"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</row>
    <row r="30" spans="2:18"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</row>
    <row r="31" spans="2:18"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</row>
    <row r="32" spans="2:18"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</row>
    <row r="33" spans="4:16"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</row>
    <row r="34" spans="4:16"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</row>
  </sheetData>
  <sheetProtection selectLockedCells="1" selectUnlockedCells="1"/>
  <mergeCells count="9">
    <mergeCell ref="D25:P34"/>
    <mergeCell ref="E13:Q13"/>
    <mergeCell ref="E12:Q12"/>
    <mergeCell ref="E5:Q5"/>
    <mergeCell ref="E8:Q8"/>
    <mergeCell ref="E10:Q10"/>
    <mergeCell ref="E16:Q16"/>
    <mergeCell ref="C8:D8"/>
    <mergeCell ref="E6:Q6"/>
  </mergeCells>
  <phoneticPr fontId="38" type="noConversion"/>
  <pageMargins left="0.7" right="0.7" top="0.75" bottom="0.75" header="0.3" footer="0.3"/>
  <pageSetup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/>
  <dimension ref="A1:AA269"/>
  <sheetViews>
    <sheetView showGridLines="0" showRowColHeaders="0" zoomScale="75" zoomScaleNormal="75" zoomScaleSheetLayoutView="75" workbookViewId="0">
      <selection activeCell="Q44" sqref="Q44:Q45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8.7109375" style="3" customWidth="1"/>
    <col min="10" max="10" width="15.42578125" style="3" customWidth="1"/>
    <col min="11" max="11" width="20.28515625" style="3" customWidth="1"/>
    <col min="12" max="12" width="15.5703125" style="3" customWidth="1"/>
    <col min="13" max="13" width="20.4257812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32.140625" style="3" customWidth="1"/>
    <col min="18" max="20" width="8.7109375" style="3" customWidth="1"/>
    <col min="21" max="21" width="15.7109375" style="3" customWidth="1"/>
    <col min="22" max="25" width="8.7109375" style="3" customWidth="1"/>
    <col min="26" max="26" width="13.7109375" style="3" customWidth="1"/>
    <col min="27" max="16384" width="9.140625" style="3"/>
  </cols>
  <sheetData>
    <row r="1" spans="1:27" ht="12" customHeight="1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27" ht="29.25" customHeight="1">
      <c r="A2" s="212"/>
      <c r="B2" s="232" t="s">
        <v>129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13"/>
      <c r="O2" s="13"/>
      <c r="P2" s="13"/>
      <c r="Q2" s="13"/>
    </row>
    <row r="3" spans="1:27" ht="16.5" customHeight="1">
      <c r="A3" s="212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N3" s="234" t="s">
        <v>127</v>
      </c>
      <c r="O3" s="13"/>
      <c r="P3" s="13"/>
      <c r="Q3" s="13"/>
    </row>
    <row r="4" spans="1:27" ht="21" customHeight="1">
      <c r="A4" s="212"/>
      <c r="B4" s="235" t="s">
        <v>134</v>
      </c>
      <c r="C4" s="208" t="s">
        <v>38</v>
      </c>
      <c r="D4" s="4">
        <f>VLOOKUP($N$4,'Biodata Siswa'!$A$11:$C$55,2,FALSE)</f>
        <v>0</v>
      </c>
      <c r="E4" s="13"/>
      <c r="G4" s="4"/>
      <c r="H4" s="236"/>
      <c r="I4" s="236"/>
      <c r="K4" s="237"/>
      <c r="L4" s="237"/>
      <c r="N4" s="184">
        <v>30</v>
      </c>
      <c r="O4" s="236"/>
      <c r="P4" s="236"/>
      <c r="Q4" s="236"/>
    </row>
    <row r="5" spans="1:27" ht="21" customHeight="1">
      <c r="A5" s="212"/>
      <c r="B5" s="4" t="s">
        <v>39</v>
      </c>
      <c r="C5" s="208" t="s">
        <v>38</v>
      </c>
      <c r="D5" s="238" t="str">
        <f>Data_Sekolah!D23</f>
        <v>3 (Tiga)</v>
      </c>
      <c r="E5" s="13"/>
      <c r="G5" s="4"/>
      <c r="H5" s="236"/>
      <c r="I5" s="236"/>
      <c r="K5" s="239"/>
      <c r="L5" s="239"/>
      <c r="M5" s="239"/>
      <c r="N5" s="236"/>
      <c r="O5" s="236"/>
      <c r="P5" s="236"/>
      <c r="Q5" s="236"/>
    </row>
    <row r="6" spans="1:27" ht="21" customHeight="1">
      <c r="A6" s="212"/>
      <c r="B6" s="4" t="s">
        <v>128</v>
      </c>
      <c r="C6" s="208" t="s">
        <v>38</v>
      </c>
      <c r="D6" s="240" t="s">
        <v>175</v>
      </c>
      <c r="E6" s="13"/>
      <c r="G6" s="4"/>
      <c r="H6" s="236"/>
      <c r="I6" s="236"/>
      <c r="K6" s="239"/>
      <c r="L6" s="239"/>
      <c r="M6" s="239"/>
      <c r="N6" s="236"/>
      <c r="O6" s="236"/>
      <c r="P6" s="236"/>
      <c r="Q6" s="236"/>
    </row>
    <row r="7" spans="1:27" ht="14.25" customHeight="1" thickBot="1">
      <c r="A7" s="212"/>
      <c r="B7" s="13"/>
      <c r="C7" s="4"/>
      <c r="D7" s="4"/>
      <c r="E7" s="4"/>
      <c r="F7" s="4"/>
      <c r="G7" s="4"/>
      <c r="H7" s="236"/>
      <c r="I7" s="236"/>
      <c r="J7" s="240"/>
      <c r="K7" s="239"/>
      <c r="L7" s="239"/>
      <c r="M7" s="239"/>
      <c r="N7" s="236"/>
      <c r="O7" s="236"/>
      <c r="P7" s="236"/>
      <c r="Q7" s="236"/>
    </row>
    <row r="8" spans="1:27" ht="14.25" hidden="1" customHeight="1" thickBot="1">
      <c r="A8" s="212"/>
      <c r="B8" s="13"/>
      <c r="C8" s="4"/>
      <c r="D8" s="4"/>
      <c r="E8" s="4"/>
      <c r="F8" s="4"/>
      <c r="G8" s="4"/>
      <c r="H8" s="236"/>
      <c r="I8" s="236"/>
      <c r="J8" s="240"/>
      <c r="K8" s="239"/>
      <c r="L8" s="239"/>
      <c r="M8" s="239"/>
      <c r="N8" s="236"/>
      <c r="O8" s="236"/>
      <c r="P8" s="236"/>
      <c r="Q8" s="236"/>
      <c r="R8" s="281">
        <f>$N$12</f>
        <v>0</v>
      </c>
      <c r="S8" s="281">
        <f>$N$13</f>
        <v>0</v>
      </c>
      <c r="T8" s="281">
        <f>$N$14</f>
        <v>0</v>
      </c>
      <c r="U8" s="281">
        <f>$N$16</f>
        <v>0</v>
      </c>
      <c r="V8" s="281">
        <f>$N$18</f>
        <v>0</v>
      </c>
      <c r="W8" s="281">
        <f>$N$19</f>
        <v>0</v>
      </c>
      <c r="X8" s="281">
        <f>$N$20</f>
        <v>0</v>
      </c>
      <c r="Y8" s="281">
        <f>$N$21</f>
        <v>0</v>
      </c>
      <c r="Z8" s="281">
        <f>$N$23</f>
        <v>0</v>
      </c>
    </row>
    <row r="9" spans="1:27" ht="18" customHeight="1" thickBot="1">
      <c r="A9" s="212"/>
      <c r="B9" s="423" t="s">
        <v>44</v>
      </c>
      <c r="C9" s="429" t="s">
        <v>94</v>
      </c>
      <c r="D9" s="426" t="s">
        <v>93</v>
      </c>
      <c r="E9" s="241"/>
      <c r="F9" s="420" t="s">
        <v>96</v>
      </c>
      <c r="G9" s="421"/>
      <c r="H9" s="421"/>
      <c r="I9" s="421"/>
      <c r="J9" s="421"/>
      <c r="K9" s="421"/>
      <c r="L9" s="421"/>
      <c r="M9" s="421"/>
      <c r="N9" s="422"/>
      <c r="O9" s="13"/>
      <c r="P9" s="407" t="s">
        <v>92</v>
      </c>
      <c r="Q9" s="407" t="s">
        <v>161</v>
      </c>
      <c r="R9" s="413" t="s">
        <v>131</v>
      </c>
      <c r="S9" s="414"/>
      <c r="T9" s="415"/>
      <c r="U9" s="287" t="s">
        <v>91</v>
      </c>
      <c r="V9" s="416" t="s">
        <v>47</v>
      </c>
      <c r="W9" s="417"/>
      <c r="X9" s="417"/>
      <c r="Y9" s="418"/>
      <c r="Z9" s="287" t="s">
        <v>176</v>
      </c>
    </row>
    <row r="10" spans="1:27" ht="16.5" thickBot="1">
      <c r="A10" s="212"/>
      <c r="B10" s="424"/>
      <c r="C10" s="430"/>
      <c r="D10" s="427"/>
      <c r="E10" s="242"/>
      <c r="F10" s="432" t="s">
        <v>170</v>
      </c>
      <c r="G10" s="433"/>
      <c r="H10" s="433"/>
      <c r="I10" s="434"/>
      <c r="J10" s="435"/>
      <c r="K10" s="394" t="s">
        <v>125</v>
      </c>
      <c r="L10" s="394" t="s">
        <v>126</v>
      </c>
      <c r="M10" s="404" t="s">
        <v>8</v>
      </c>
      <c r="N10" s="394" t="s">
        <v>168</v>
      </c>
      <c r="O10" s="13"/>
      <c r="P10" s="407"/>
      <c r="Q10" s="407"/>
      <c r="R10" s="243" t="str">
        <f>$D$12</f>
        <v>3.1</v>
      </c>
      <c r="S10" s="163" t="str">
        <f>$D$13</f>
        <v>3.3</v>
      </c>
      <c r="T10" s="163" t="str">
        <f>$D$14</f>
        <v>3.4</v>
      </c>
      <c r="U10" s="243" t="str">
        <f>$D$16</f>
        <v>3.4</v>
      </c>
      <c r="V10" s="243" t="str">
        <f>$D$18</f>
        <v>3.1</v>
      </c>
      <c r="W10" s="163" t="str">
        <f>$D$19</f>
        <v>3.2</v>
      </c>
      <c r="X10" s="163" t="str">
        <f>$D$20</f>
        <v>3.3</v>
      </c>
      <c r="Y10" s="163" t="str">
        <f>$D$21</f>
        <v>3.4</v>
      </c>
      <c r="Z10" s="243" t="str">
        <f>$D$23</f>
        <v>3.1</v>
      </c>
    </row>
    <row r="11" spans="1:27" ht="22.5" customHeight="1" thickBot="1">
      <c r="A11" s="212"/>
      <c r="B11" s="425"/>
      <c r="C11" s="431"/>
      <c r="D11" s="428"/>
      <c r="E11" s="244"/>
      <c r="F11" s="245">
        <v>1</v>
      </c>
      <c r="G11" s="245">
        <v>2</v>
      </c>
      <c r="H11" s="245">
        <v>3</v>
      </c>
      <c r="I11" s="245">
        <v>4</v>
      </c>
      <c r="J11" s="246" t="s">
        <v>11</v>
      </c>
      <c r="K11" s="395"/>
      <c r="L11" s="395"/>
      <c r="M11" s="405"/>
      <c r="N11" s="395"/>
      <c r="O11" s="13"/>
      <c r="P11" s="282">
        <f>N4</f>
        <v>30</v>
      </c>
      <c r="Q11" s="283">
        <f>D4</f>
        <v>0</v>
      </c>
      <c r="R11" s="185">
        <f t="shared" ref="R11:Z11" si="0">R8</f>
        <v>0</v>
      </c>
      <c r="S11" s="185">
        <f t="shared" si="0"/>
        <v>0</v>
      </c>
      <c r="T11" s="185">
        <f t="shared" si="0"/>
        <v>0</v>
      </c>
      <c r="U11" s="185">
        <f t="shared" si="0"/>
        <v>0</v>
      </c>
      <c r="V11" s="185">
        <f t="shared" si="0"/>
        <v>0</v>
      </c>
      <c r="W11" s="185">
        <f t="shared" si="0"/>
        <v>0</v>
      </c>
      <c r="X11" s="185">
        <f t="shared" si="0"/>
        <v>0</v>
      </c>
      <c r="Y11" s="185">
        <f t="shared" si="0"/>
        <v>0</v>
      </c>
      <c r="Z11" s="185">
        <f t="shared" si="0"/>
        <v>0</v>
      </c>
    </row>
    <row r="12" spans="1:27" ht="15.75">
      <c r="A12" s="212"/>
      <c r="B12" s="392">
        <v>1</v>
      </c>
      <c r="C12" s="412" t="str">
        <f>KI_KD!$B$72</f>
        <v>PPKn</v>
      </c>
      <c r="D12" s="267" t="str">
        <f>KI_KD!C70</f>
        <v>3.1</v>
      </c>
      <c r="E12" s="247" t="str">
        <f>KI_KD!D70</f>
        <v>PPKn 3_1</v>
      </c>
      <c r="F12" s="274">
        <f>VLOOKUP($N$4,'Nilai Harian KI3 '!$B$12:$AR$56,4,FALSE)</f>
        <v>0</v>
      </c>
      <c r="G12" s="274">
        <f>VLOOKUP($N$4,'Nilai Harian KI3 '!$B$12:$AR$56,15,FALSE)</f>
        <v>0</v>
      </c>
      <c r="H12" s="274">
        <f>VLOOKUP($N$4,'Nilai Harian KI3 '!$B$12:$AR$56,23,FALSE)</f>
        <v>0</v>
      </c>
      <c r="I12" s="274">
        <f>VLOOKUP($N$4,'Nilai Harian KI3 '!$B$12:$AR$56,34,FALSE)</f>
        <v>0</v>
      </c>
      <c r="J12" s="269">
        <f>AVERAGE(F12:I12)</f>
        <v>0</v>
      </c>
      <c r="K12" s="406">
        <f>KKM!$F$10</f>
        <v>80</v>
      </c>
      <c r="L12" s="406" t="str">
        <f>KKM!E8</f>
        <v>65</v>
      </c>
      <c r="M12" s="185"/>
      <c r="N12" s="272">
        <f>IF(M12=0,J12,IF(M12&lt;J12,J12,IF(M12&lt;$K$12,M12,IF(M12&gt;$K$12,$K$12,IF(M12=$K$12,$K$12)))))</f>
        <v>0</v>
      </c>
      <c r="O12" s="13"/>
      <c r="P12" s="13"/>
      <c r="Q12" s="13"/>
    </row>
    <row r="13" spans="1:27" ht="15.75">
      <c r="A13" s="212"/>
      <c r="B13" s="392"/>
      <c r="C13" s="412"/>
      <c r="D13" s="267" t="str">
        <f>KI_KD!C71</f>
        <v>3.3</v>
      </c>
      <c r="E13" s="247" t="str">
        <f>KI_KD!D71</f>
        <v>PPKn 3_3</v>
      </c>
      <c r="F13" s="274">
        <f>VLOOKUP($N$4,'Nilai Harian KI3 '!$B$12:$AR$56,5,FALSE)</f>
        <v>0</v>
      </c>
      <c r="G13" s="274">
        <f>VLOOKUP($N$4,'Nilai Harian KI3 '!$B$12:$AR$56,16,FALSE)</f>
        <v>0</v>
      </c>
      <c r="H13" s="274">
        <f>VLOOKUP($N$4,'Nilai Harian KI3 '!$B$12:$AR$56,24,FALSE)</f>
        <v>0</v>
      </c>
      <c r="I13" s="274">
        <f>VLOOKUP($N$4,'Nilai Harian KI3 '!$B$12:$AR$56,35,FALSE)</f>
        <v>0</v>
      </c>
      <c r="J13" s="269">
        <f>AVERAGE(F13:I13)</f>
        <v>0</v>
      </c>
      <c r="K13" s="398"/>
      <c r="L13" s="398"/>
      <c r="M13" s="185"/>
      <c r="N13" s="272">
        <f>IF(M13=0,J13,IF(M13&lt;J13,J13,IF(M13&lt;$K$12,M13,IF(M13&gt;$K$12,$K$12,IF(M13=$K$12,$K$12)))))</f>
        <v>0</v>
      </c>
      <c r="O13" s="13"/>
      <c r="P13" s="13"/>
      <c r="Q13" s="13"/>
    </row>
    <row r="14" spans="1:27" ht="15.75">
      <c r="A14" s="212"/>
      <c r="B14" s="392"/>
      <c r="C14" s="412"/>
      <c r="D14" s="267" t="str">
        <f>KI_KD!C72</f>
        <v>3.4</v>
      </c>
      <c r="E14" s="247" t="str">
        <f>KI_KD!D72</f>
        <v>PPKn 3_4</v>
      </c>
      <c r="F14" s="274">
        <f>VLOOKUP($N$4,'Nilai Harian KI3 '!$B$12:$AR$56,6,FALSE)</f>
        <v>0</v>
      </c>
      <c r="G14" s="274">
        <f>VLOOKUP($N$4,'Nilai Harian KI3 '!$B$12:$AR$56,17,FALSE)</f>
        <v>0</v>
      </c>
      <c r="H14" s="274">
        <f>VLOOKUP($N$4,'Nilai Harian KI3 '!$B$12:$AR$56,25,FALSE)</f>
        <v>0</v>
      </c>
      <c r="I14" s="274">
        <f>VLOOKUP($N$4,'Nilai Harian KI3 '!$B$12:$AR$56,36,FALSE)</f>
        <v>0</v>
      </c>
      <c r="J14" s="269">
        <f>AVERAGE(F14:I14)</f>
        <v>0</v>
      </c>
      <c r="K14" s="399"/>
      <c r="L14" s="399"/>
      <c r="M14" s="185"/>
      <c r="N14" s="272">
        <f>IF(M14=0,J14,IF(M14&lt;J14,J14,IF(M14&lt;$K$12,M14,IF(M14&gt;$K$12,$K$12,IF(M14=$K$12,$K$12)))))</f>
        <v>0</v>
      </c>
      <c r="O14" s="13"/>
      <c r="P14" s="13"/>
      <c r="Q14" s="13"/>
    </row>
    <row r="15" spans="1:27" ht="18.75" customHeight="1">
      <c r="A15" s="212"/>
      <c r="B15" s="393"/>
      <c r="C15" s="396"/>
      <c r="D15" s="249"/>
      <c r="E15" s="249"/>
      <c r="F15" s="275"/>
      <c r="G15" s="275"/>
      <c r="H15" s="275"/>
      <c r="I15" s="275"/>
      <c r="J15" s="271">
        <f>ROUNDUP(AVERAGE(J12:J14),0)</f>
        <v>0</v>
      </c>
      <c r="K15" s="249"/>
      <c r="L15" s="249"/>
      <c r="M15" s="249"/>
      <c r="N15" s="273"/>
      <c r="O15" s="13"/>
      <c r="P15" s="411"/>
      <c r="Q15" s="411"/>
      <c r="R15" s="286"/>
      <c r="S15" s="286"/>
      <c r="T15" s="286"/>
      <c r="U15" s="286"/>
      <c r="V15" s="286"/>
      <c r="W15" s="286"/>
      <c r="X15" s="286"/>
      <c r="Y15" s="286"/>
      <c r="Z15" s="286"/>
      <c r="AA15" s="27"/>
    </row>
    <row r="16" spans="1:27" ht="18.75" customHeight="1">
      <c r="A16" s="212"/>
      <c r="B16" s="393">
        <v>2</v>
      </c>
      <c r="C16" s="396" t="str">
        <f>KI_KD!$B$73</f>
        <v>Bhs. Indonesia</v>
      </c>
      <c r="D16" s="250" t="str">
        <f>KI_KD!C73</f>
        <v>3.4</v>
      </c>
      <c r="E16" s="248" t="str">
        <f>KI_KD!D73</f>
        <v>Bhs. Indonesia 3_4</v>
      </c>
      <c r="F16" s="274">
        <f>VLOOKUP($N$4,'Nilai Harian KI3 '!$B$12:$AR$56,7,FALSE)</f>
        <v>0</v>
      </c>
      <c r="G16" s="274">
        <f>VLOOKUP($N$4,'Nilai Harian KI3 '!$B$12:$AR$56,18,FALSE)</f>
        <v>0</v>
      </c>
      <c r="H16" s="274">
        <f>VLOOKUP($N$4,'Nilai Harian KI3 '!$B$12:$AR$56,26,FALSE)</f>
        <v>0</v>
      </c>
      <c r="I16" s="274">
        <f>VLOOKUP($N$4,'Nilai Harian KI3 '!$B$12:$AR$56,37,FALSE)</f>
        <v>0</v>
      </c>
      <c r="J16" s="270">
        <f>AVERAGE(F16:I16)</f>
        <v>0</v>
      </c>
      <c r="K16" s="248">
        <f>KKM!$F$11</f>
        <v>65</v>
      </c>
      <c r="L16" s="248" t="str">
        <f>KKM!E8</f>
        <v>65</v>
      </c>
      <c r="M16" s="185"/>
      <c r="N16" s="272">
        <f>IF(M16=0,J16,IF(M16&lt;J16,J16,IF(M16&lt;$K$16,M16,IF(M16&gt;$K$16,$K$16,IF(M16=$K$16,$K$16)))))</f>
        <v>0</v>
      </c>
      <c r="O16" s="13"/>
      <c r="P16" s="411"/>
      <c r="Q16" s="411"/>
      <c r="R16" s="263"/>
      <c r="S16" s="263"/>
      <c r="T16" s="263"/>
      <c r="U16" s="263"/>
      <c r="V16" s="263"/>
      <c r="W16" s="263"/>
      <c r="X16" s="263"/>
      <c r="Y16" s="263"/>
      <c r="Z16" s="263"/>
      <c r="AA16" s="27"/>
    </row>
    <row r="17" spans="1:27" ht="18.75" customHeight="1">
      <c r="A17" s="212"/>
      <c r="B17" s="393"/>
      <c r="C17" s="396"/>
      <c r="D17" s="249"/>
      <c r="E17" s="249"/>
      <c r="F17" s="275"/>
      <c r="G17" s="275"/>
      <c r="H17" s="275"/>
      <c r="I17" s="275"/>
      <c r="J17" s="271">
        <f>ROUNDUP(AVERAGE(J16:J16),0)</f>
        <v>0</v>
      </c>
      <c r="K17" s="249"/>
      <c r="L17" s="249"/>
      <c r="M17" s="249"/>
      <c r="N17" s="273"/>
      <c r="O17" s="13"/>
      <c r="P17" s="277"/>
      <c r="Q17" s="229"/>
      <c r="R17" s="278"/>
      <c r="S17" s="278"/>
      <c r="T17" s="278"/>
      <c r="U17" s="278"/>
      <c r="V17" s="278"/>
      <c r="W17" s="278"/>
      <c r="X17" s="278"/>
      <c r="Y17" s="278"/>
      <c r="Z17" s="278"/>
      <c r="AA17" s="27"/>
    </row>
    <row r="18" spans="1:27" ht="18.75" customHeight="1">
      <c r="A18" s="212"/>
      <c r="B18" s="419">
        <v>3</v>
      </c>
      <c r="C18" s="408" t="str">
        <f>KI_KD!B77</f>
        <v>SBdP</v>
      </c>
      <c r="D18" s="268" t="str">
        <f>KI_KD!C74</f>
        <v>3.1</v>
      </c>
      <c r="E18" s="248" t="str">
        <f>KI_KD!D74</f>
        <v>SBdP 3_1</v>
      </c>
      <c r="F18" s="274">
        <f>VLOOKUP($N$4,'Nilai Harian KI3 '!$B$12:$AR$56,8,FALSE)</f>
        <v>0</v>
      </c>
      <c r="G18" s="308"/>
      <c r="H18" s="274">
        <f>VLOOKUP($N$4,'Nilai Harian KI3 '!$B$12:$AR$56,27,FALSE)</f>
        <v>0</v>
      </c>
      <c r="I18" s="274">
        <f>VLOOKUP($N$4,'Nilai Harian KI3 '!$B$12:$AR$56,38,FALSE)</f>
        <v>0</v>
      </c>
      <c r="J18" s="270">
        <f>AVERAGE(F18:I18)</f>
        <v>0</v>
      </c>
      <c r="K18" s="397">
        <f>KKM!$F$12</f>
        <v>71</v>
      </c>
      <c r="L18" s="397" t="str">
        <f>KKM!E8</f>
        <v>65</v>
      </c>
      <c r="M18" s="185"/>
      <c r="N18" s="272">
        <f>IF(M18=0,J18,IF(M18&lt;J18,J18,IF(M18&lt;$K$18,M18,IF(M18&gt;$K$18,$K$18,IF(M18=$K$18,$K$18)))))</f>
        <v>0</v>
      </c>
      <c r="O18" s="13"/>
      <c r="P18" s="277"/>
      <c r="Q18" s="229"/>
      <c r="R18" s="278"/>
      <c r="S18" s="278"/>
      <c r="T18" s="278"/>
      <c r="U18" s="278"/>
      <c r="V18" s="278"/>
      <c r="W18" s="278"/>
      <c r="X18" s="278"/>
      <c r="Y18" s="278"/>
      <c r="Z18" s="278"/>
      <c r="AA18" s="27"/>
    </row>
    <row r="19" spans="1:27" ht="18.75" customHeight="1">
      <c r="A19" s="212"/>
      <c r="B19" s="419"/>
      <c r="C19" s="408"/>
      <c r="D19" s="268" t="str">
        <f>KI_KD!C75</f>
        <v>3.2</v>
      </c>
      <c r="E19" s="248" t="str">
        <f>KI_KD!D75</f>
        <v>SBdP 3_2</v>
      </c>
      <c r="F19" s="274">
        <f>VLOOKUP($N$4,'Nilai Harian KI3 '!$B$12:$AR$56,9,FALSE)</f>
        <v>0</v>
      </c>
      <c r="G19" s="308"/>
      <c r="H19" s="274">
        <f>VLOOKUP($N$4,'Nilai Harian KI3 '!$B$12:$AR$56,28,FALSE)</f>
        <v>0</v>
      </c>
      <c r="I19" s="274">
        <f>VLOOKUP($N$4,'Nilai Harian KI3 '!$B$12:$AR$56,39,FALSE)</f>
        <v>0</v>
      </c>
      <c r="J19" s="270">
        <f>AVERAGE(F19:I19)</f>
        <v>0</v>
      </c>
      <c r="K19" s="398"/>
      <c r="L19" s="398"/>
      <c r="M19" s="185"/>
      <c r="N19" s="272">
        <f>IF(M19=0,J19,IF(M19&lt;J19,J19,IF(M19&lt;$K$18,M19,IF(M19&gt;$K$18,$K$18,IF(M19=$K$18,$K$18)))))</f>
        <v>0</v>
      </c>
      <c r="O19" s="13"/>
      <c r="P19" s="300"/>
      <c r="Q19" s="229"/>
      <c r="R19" s="278"/>
      <c r="S19" s="278"/>
      <c r="T19" s="278"/>
      <c r="U19" s="278"/>
      <c r="V19" s="278"/>
      <c r="W19" s="278"/>
      <c r="X19" s="278"/>
      <c r="Y19" s="278"/>
      <c r="Z19" s="278"/>
      <c r="AA19" s="27"/>
    </row>
    <row r="20" spans="1:27" ht="18.75" customHeight="1">
      <c r="A20" s="212"/>
      <c r="B20" s="419"/>
      <c r="C20" s="408"/>
      <c r="D20" s="268" t="str">
        <f>KI_KD!C76</f>
        <v>3.3</v>
      </c>
      <c r="E20" s="248" t="str">
        <f>KI_KD!D76</f>
        <v>SBdP 3_3</v>
      </c>
      <c r="F20" s="274">
        <f>VLOOKUP($N$4,'Nilai Harian KI3 '!$B$12:$AR$56,10,FALSE)</f>
        <v>0</v>
      </c>
      <c r="G20" s="274">
        <f>VLOOKUP($N$4,'Nilai Harian KI3 '!$B$12:$AR$56,19,FALSE)</f>
        <v>0</v>
      </c>
      <c r="H20" s="274">
        <f>VLOOKUP($N$4,'Nilai Harian KI3 '!$B$12:$AR$56,29,FALSE)</f>
        <v>0</v>
      </c>
      <c r="I20" s="274">
        <f>VLOOKUP($N$4,'Nilai Harian KI3 '!$B$12:$AR$56,40,FALSE)</f>
        <v>0</v>
      </c>
      <c r="J20" s="270">
        <f>AVERAGE(F20:I20)</f>
        <v>0</v>
      </c>
      <c r="K20" s="398"/>
      <c r="L20" s="398"/>
      <c r="M20" s="185"/>
      <c r="N20" s="272">
        <f>IF(M20=0,J20,IF(M20&lt;J20,J20,IF(M20&lt;$K$18,M20,IF(M20&gt;$K$18,$K$18,IF(M20=$K$18,$K$18)))))</f>
        <v>0</v>
      </c>
      <c r="O20" s="13"/>
      <c r="P20" s="300"/>
      <c r="Q20" s="229"/>
      <c r="R20" s="278"/>
      <c r="S20" s="278"/>
      <c r="T20" s="278"/>
      <c r="U20" s="278"/>
      <c r="V20" s="278"/>
      <c r="W20" s="278"/>
      <c r="X20" s="278"/>
      <c r="Y20" s="278"/>
      <c r="Z20" s="278"/>
      <c r="AA20" s="27"/>
    </row>
    <row r="21" spans="1:27" ht="18.75" customHeight="1">
      <c r="A21" s="212"/>
      <c r="B21" s="419"/>
      <c r="C21" s="408"/>
      <c r="D21" s="268" t="str">
        <f>KI_KD!C77</f>
        <v>3.4</v>
      </c>
      <c r="E21" s="248" t="str">
        <f>KI_KD!D77</f>
        <v>SBdP 3_4</v>
      </c>
      <c r="F21" s="274">
        <f>VLOOKUP($N$4,'Nilai Harian KI3 '!$B$12:$AR$56,11,FALSE)</f>
        <v>0</v>
      </c>
      <c r="G21" s="308"/>
      <c r="H21" s="274">
        <f>VLOOKUP($N$4,'Nilai Harian KI3 '!$B$12:$AR$56,30,FALSE)</f>
        <v>0</v>
      </c>
      <c r="I21" s="274">
        <f>VLOOKUP($N$4,'Nilai Harian KI3 '!$B$12:$AR$56,41,FALSE)</f>
        <v>0</v>
      </c>
      <c r="J21" s="270">
        <f>AVERAGE(F21:I21)</f>
        <v>0</v>
      </c>
      <c r="K21" s="399"/>
      <c r="L21" s="399"/>
      <c r="M21" s="185"/>
      <c r="N21" s="272">
        <f>IF(M21=0,J21,IF(M21&lt;J21,J21,IF(M21&lt;$K$18,M21,IF(M21&gt;$K$18,$K$18,IF(M21=$K$18,$K$18)))))</f>
        <v>0</v>
      </c>
      <c r="O21" s="13"/>
      <c r="P21" s="300"/>
      <c r="Q21" s="229"/>
      <c r="R21" s="278"/>
      <c r="S21" s="278"/>
      <c r="T21" s="278"/>
      <c r="U21" s="278"/>
      <c r="V21" s="278"/>
      <c r="W21" s="278"/>
      <c r="X21" s="278"/>
      <c r="Y21" s="278"/>
      <c r="Z21" s="278"/>
      <c r="AA21" s="27"/>
    </row>
    <row r="22" spans="1:27" ht="18.75" customHeight="1">
      <c r="A22" s="212"/>
      <c r="B22" s="419"/>
      <c r="C22" s="408"/>
      <c r="D22" s="249"/>
      <c r="E22" s="249"/>
      <c r="F22" s="275"/>
      <c r="G22" s="275"/>
      <c r="H22" s="275"/>
      <c r="I22" s="275"/>
      <c r="J22" s="271">
        <f>ROUNDUP(AVERAGE(J18:J21),0)</f>
        <v>0</v>
      </c>
      <c r="K22" s="249"/>
      <c r="L22" s="249"/>
      <c r="M22" s="249"/>
      <c r="N22" s="273"/>
      <c r="O22" s="13"/>
      <c r="P22" s="277"/>
      <c r="Q22" s="229"/>
      <c r="R22" s="278"/>
      <c r="S22" s="278"/>
      <c r="T22" s="278"/>
      <c r="U22" s="278"/>
      <c r="V22" s="278"/>
      <c r="W22" s="278"/>
      <c r="X22" s="278"/>
      <c r="Y22" s="278"/>
      <c r="Z22" s="278"/>
      <c r="AA22" s="27"/>
    </row>
    <row r="23" spans="1:27" ht="18.75" customHeight="1">
      <c r="A23" s="212"/>
      <c r="B23" s="393">
        <v>4</v>
      </c>
      <c r="C23" s="396" t="str">
        <f>KI_KD!B78</f>
        <v>Matematika</v>
      </c>
      <c r="D23" s="250" t="str">
        <f>KI_KD!C78</f>
        <v>3.1</v>
      </c>
      <c r="E23" s="248" t="str">
        <f>KI_KD!D78</f>
        <v>Matematika 3_1</v>
      </c>
      <c r="F23" s="274">
        <f>VLOOKUP($N$4,'Nilai Harian KI3 '!$B$12:$AR$56,12,FALSE)</f>
        <v>0</v>
      </c>
      <c r="G23" s="274">
        <f>VLOOKUP($N$4,'Nilai Harian KI3 '!$B$12:$AR$56,20,FALSE)</f>
        <v>0</v>
      </c>
      <c r="H23" s="274">
        <f>VLOOKUP($N$4,'Nilai Harian KI3 '!$B$12:$AR$56,31,FALSE)</f>
        <v>0</v>
      </c>
      <c r="I23" s="274">
        <f>VLOOKUP($N$4,'Nilai Harian KI3 '!$B$12:$AR$56,42,FALSE)</f>
        <v>0</v>
      </c>
      <c r="J23" s="270">
        <f>AVERAGE(F23:I23)</f>
        <v>0</v>
      </c>
      <c r="K23" s="288">
        <f>KKM!$F$13</f>
        <v>65</v>
      </c>
      <c r="L23" s="288" t="str">
        <f>KKM!E8</f>
        <v>65</v>
      </c>
      <c r="M23" s="185"/>
      <c r="N23" s="272">
        <f>IF(M23=0,J23,IF(M23&lt;J23,J23,IF(M23&lt;$K$23,M23,IF(M23&gt;$K$23,$K$23,IF(M23=$K$23,$K$23)))))</f>
        <v>0</v>
      </c>
      <c r="O23" s="13"/>
      <c r="P23" s="277"/>
      <c r="Q23" s="229"/>
      <c r="R23" s="278"/>
      <c r="S23" s="278"/>
      <c r="T23" s="278"/>
      <c r="U23" s="278"/>
      <c r="V23" s="278"/>
      <c r="W23" s="278"/>
      <c r="X23" s="278"/>
      <c r="Y23" s="278"/>
      <c r="Z23" s="278"/>
      <c r="AA23" s="27"/>
    </row>
    <row r="24" spans="1:27" ht="18.75" customHeight="1">
      <c r="A24" s="212"/>
      <c r="B24" s="393"/>
      <c r="C24" s="396"/>
      <c r="D24" s="249"/>
      <c r="E24" s="249"/>
      <c r="F24" s="275"/>
      <c r="G24" s="275"/>
      <c r="H24" s="275"/>
      <c r="I24" s="275"/>
      <c r="J24" s="271">
        <f>ROUNDUP(AVERAGE(J23:J23),0)</f>
        <v>0</v>
      </c>
      <c r="K24" s="249"/>
      <c r="L24" s="249"/>
      <c r="M24" s="249"/>
      <c r="N24" s="273"/>
      <c r="O24" s="13"/>
      <c r="P24" s="277"/>
      <c r="Q24" s="229"/>
      <c r="R24" s="278"/>
      <c r="S24" s="278"/>
      <c r="T24" s="278"/>
      <c r="U24" s="278"/>
      <c r="V24" s="278"/>
      <c r="W24" s="278"/>
      <c r="X24" s="278"/>
      <c r="Y24" s="278"/>
      <c r="Z24" s="278"/>
      <c r="AA24" s="27"/>
    </row>
    <row r="25" spans="1:27" ht="18.75" customHeight="1">
      <c r="A25" s="212"/>
      <c r="B25" s="251"/>
      <c r="C25" s="251"/>
      <c r="D25" s="252"/>
      <c r="E25" s="252"/>
      <c r="F25" s="252"/>
      <c r="G25" s="252"/>
      <c r="H25" s="252"/>
      <c r="I25" s="252"/>
      <c r="J25" s="253"/>
      <c r="K25" s="254"/>
      <c r="L25" s="254"/>
      <c r="M25" s="254"/>
      <c r="N25" s="254"/>
      <c r="O25" s="255"/>
      <c r="P25" s="277"/>
      <c r="Q25" s="229"/>
      <c r="R25" s="278"/>
      <c r="S25" s="278"/>
      <c r="T25" s="278"/>
      <c r="U25" s="278"/>
      <c r="V25" s="278"/>
      <c r="W25" s="278"/>
      <c r="X25" s="278"/>
      <c r="Y25" s="278"/>
      <c r="Z25" s="278"/>
      <c r="AA25" s="27"/>
    </row>
    <row r="26" spans="1:27" ht="18.75" customHeight="1">
      <c r="A26" s="212"/>
      <c r="B26" s="279" t="s">
        <v>162</v>
      </c>
      <c r="C26" s="183"/>
      <c r="D26" s="280"/>
      <c r="E26" s="280"/>
      <c r="F26" s="280"/>
      <c r="G26" s="280"/>
      <c r="H26" s="280"/>
      <c r="I26" s="280"/>
      <c r="J26" s="252"/>
      <c r="K26" s="253"/>
      <c r="L26" s="256"/>
      <c r="M26" s="409">
        <f>Data_Sekolah!$D$26</f>
        <v>0</v>
      </c>
      <c r="N26" s="410"/>
      <c r="O26" s="255"/>
      <c r="P26" s="277"/>
      <c r="Q26" s="229"/>
      <c r="R26" s="278"/>
      <c r="S26" s="278"/>
      <c r="T26" s="278"/>
      <c r="U26" s="278"/>
      <c r="V26" s="278"/>
      <c r="W26" s="278"/>
      <c r="X26" s="278"/>
      <c r="Y26" s="278"/>
      <c r="Z26" s="278"/>
      <c r="AA26" s="27"/>
    </row>
    <row r="27" spans="1:27" ht="18.75" customHeight="1">
      <c r="A27" s="212"/>
      <c r="B27" s="279" t="s">
        <v>163</v>
      </c>
      <c r="C27" s="182"/>
      <c r="D27" s="280"/>
      <c r="E27" s="280"/>
      <c r="F27" s="280"/>
      <c r="G27" s="280"/>
      <c r="H27" s="280"/>
      <c r="I27" s="280"/>
      <c r="J27" s="252"/>
      <c r="K27" s="253"/>
      <c r="L27" s="254"/>
      <c r="M27" s="403" t="s">
        <v>172</v>
      </c>
      <c r="N27" s="403"/>
      <c r="O27" s="255"/>
      <c r="P27" s="277"/>
      <c r="Q27" s="229"/>
      <c r="R27" s="278"/>
      <c r="S27" s="278"/>
      <c r="T27" s="278"/>
      <c r="U27" s="278"/>
      <c r="V27" s="278"/>
      <c r="W27" s="278"/>
      <c r="X27" s="278"/>
      <c r="Y27" s="278"/>
      <c r="Z27" s="278"/>
      <c r="AA27" s="27"/>
    </row>
    <row r="28" spans="1:27" ht="18.75" customHeight="1">
      <c r="A28" s="212"/>
      <c r="B28" s="279" t="s">
        <v>164</v>
      </c>
      <c r="C28" s="183"/>
      <c r="D28" s="181"/>
      <c r="E28" s="181"/>
      <c r="F28" s="252"/>
      <c r="G28" s="252"/>
      <c r="H28" s="252"/>
      <c r="I28" s="252"/>
      <c r="J28" s="252"/>
      <c r="K28" s="253"/>
      <c r="L28" s="254"/>
      <c r="M28" s="256"/>
      <c r="N28" s="254"/>
      <c r="O28" s="255"/>
      <c r="P28" s="277"/>
      <c r="Q28" s="229"/>
      <c r="R28" s="278"/>
      <c r="S28" s="278"/>
      <c r="T28" s="278"/>
      <c r="U28" s="278"/>
      <c r="V28" s="278"/>
      <c r="W28" s="278"/>
      <c r="X28" s="278"/>
      <c r="Y28" s="278"/>
      <c r="Z28" s="278"/>
      <c r="AA28" s="27"/>
    </row>
    <row r="29" spans="1:27" ht="18.75" customHeight="1">
      <c r="A29" s="212"/>
      <c r="B29" s="251"/>
      <c r="C29" s="183"/>
      <c r="D29" s="183"/>
      <c r="E29" s="183"/>
      <c r="F29" s="252"/>
      <c r="G29" s="252"/>
      <c r="H29" s="252"/>
      <c r="I29" s="252"/>
      <c r="J29" s="253"/>
      <c r="K29" s="254"/>
      <c r="L29" s="254"/>
      <c r="M29" s="254"/>
      <c r="N29" s="254"/>
      <c r="O29" s="255"/>
      <c r="P29" s="277"/>
      <c r="Q29" s="229"/>
      <c r="R29" s="278"/>
      <c r="S29" s="278"/>
      <c r="T29" s="278"/>
      <c r="U29" s="278"/>
      <c r="V29" s="278"/>
      <c r="W29" s="278"/>
      <c r="X29" s="278"/>
      <c r="Y29" s="278"/>
      <c r="Z29" s="278"/>
      <c r="AA29" s="27"/>
    </row>
    <row r="30" spans="1:27" ht="18.75" customHeight="1">
      <c r="A30" s="212"/>
      <c r="B30" s="251"/>
      <c r="C30" s="181"/>
      <c r="D30" s="181"/>
      <c r="E30" s="181"/>
      <c r="F30" s="252"/>
      <c r="G30" s="252"/>
      <c r="H30" s="252"/>
      <c r="I30" s="252"/>
      <c r="J30" s="253"/>
      <c r="K30" s="254"/>
      <c r="L30" s="254"/>
      <c r="M30" s="400">
        <f>Data_Sekolah!$D$19</f>
        <v>0</v>
      </c>
      <c r="N30" s="401"/>
      <c r="O30" s="255"/>
      <c r="P30" s="277"/>
      <c r="Q30" s="229"/>
      <c r="R30" s="278"/>
      <c r="S30" s="278"/>
      <c r="T30" s="278"/>
      <c r="U30" s="278"/>
      <c r="V30" s="278"/>
      <c r="W30" s="278"/>
      <c r="X30" s="278"/>
      <c r="Y30" s="278"/>
      <c r="Z30" s="278"/>
      <c r="AA30" s="27"/>
    </row>
    <row r="31" spans="1:27" ht="18.75" customHeight="1">
      <c r="A31" s="212"/>
      <c r="B31" s="251"/>
      <c r="C31" s="181"/>
      <c r="D31" s="181"/>
      <c r="E31" s="65"/>
      <c r="F31" s="252"/>
      <c r="G31" s="252"/>
      <c r="H31" s="252"/>
      <c r="I31" s="252"/>
      <c r="J31" s="253"/>
      <c r="K31" s="254"/>
      <c r="L31" s="254"/>
      <c r="M31" s="402" t="str">
        <f>Data_Sekolah!$B$20&amp; " : "&amp;Data_Sekolah!$D$20</f>
        <v xml:space="preserve">NIP : </v>
      </c>
      <c r="N31" s="402"/>
      <c r="O31" s="254"/>
      <c r="P31" s="277"/>
      <c r="Q31" s="229"/>
      <c r="R31" s="278"/>
      <c r="S31" s="278"/>
      <c r="T31" s="278"/>
      <c r="U31" s="278"/>
      <c r="V31" s="278"/>
      <c r="W31" s="278"/>
      <c r="X31" s="278"/>
      <c r="Y31" s="278"/>
      <c r="Z31" s="278"/>
      <c r="AA31" s="27"/>
    </row>
    <row r="32" spans="1:27" ht="20.25" customHeight="1">
      <c r="A32" s="212"/>
      <c r="B32" s="251"/>
      <c r="C32" s="181"/>
      <c r="D32" s="181"/>
      <c r="E32" s="181"/>
      <c r="F32" s="252"/>
      <c r="G32" s="252"/>
      <c r="H32" s="252"/>
      <c r="I32" s="252"/>
      <c r="J32" s="253"/>
      <c r="K32" s="254"/>
      <c r="L32" s="254"/>
      <c r="M32" s="254"/>
      <c r="N32" s="252"/>
      <c r="O32" s="252"/>
      <c r="P32" s="277"/>
      <c r="Q32" s="229"/>
      <c r="R32" s="278"/>
      <c r="S32" s="278"/>
      <c r="T32" s="278"/>
      <c r="U32" s="278"/>
      <c r="V32" s="278"/>
      <c r="W32" s="278"/>
      <c r="X32" s="278"/>
      <c r="Y32" s="278"/>
      <c r="Z32" s="278"/>
      <c r="AA32" s="27"/>
    </row>
    <row r="33" spans="2:27" ht="20.25" customHeight="1">
      <c r="B33" s="251"/>
      <c r="C33" s="181"/>
      <c r="D33" s="181"/>
      <c r="E33" s="181"/>
      <c r="F33" s="252"/>
      <c r="G33" s="252"/>
      <c r="H33" s="252"/>
      <c r="I33" s="252"/>
      <c r="J33" s="253"/>
      <c r="K33" s="254"/>
      <c r="L33" s="254"/>
      <c r="M33" s="257"/>
      <c r="N33" s="258"/>
      <c r="O33" s="258"/>
      <c r="P33" s="277"/>
      <c r="Q33" s="229"/>
      <c r="R33" s="278"/>
      <c r="S33" s="278"/>
      <c r="T33" s="278"/>
      <c r="U33" s="278"/>
      <c r="V33" s="278"/>
      <c r="W33" s="278"/>
      <c r="X33" s="278"/>
      <c r="Y33" s="278"/>
      <c r="Z33" s="278"/>
      <c r="AA33" s="27"/>
    </row>
    <row r="34" spans="2:27" ht="15.75">
      <c r="B34" s="251"/>
      <c r="C34" s="181"/>
      <c r="D34" s="181"/>
      <c r="E34" s="181"/>
      <c r="F34" s="252"/>
      <c r="G34" s="252"/>
      <c r="H34" s="252"/>
      <c r="I34" s="252"/>
      <c r="J34" s="253"/>
      <c r="K34" s="254"/>
      <c r="L34" s="254"/>
      <c r="M34" s="257"/>
      <c r="N34" s="259"/>
      <c r="O34" s="259"/>
      <c r="P34" s="277"/>
      <c r="Q34" s="229"/>
      <c r="R34" s="278"/>
      <c r="S34" s="278"/>
      <c r="T34" s="278"/>
      <c r="U34" s="278"/>
      <c r="V34" s="278"/>
      <c r="W34" s="278"/>
      <c r="X34" s="278"/>
      <c r="Y34" s="278"/>
      <c r="Z34" s="278"/>
      <c r="AA34" s="27"/>
    </row>
    <row r="35" spans="2:27" ht="21" customHeight="1">
      <c r="B35" s="251"/>
      <c r="C35" s="181"/>
      <c r="D35" s="181"/>
      <c r="E35" s="181"/>
      <c r="F35" s="252"/>
      <c r="G35" s="252"/>
      <c r="H35" s="252"/>
      <c r="I35" s="252"/>
      <c r="J35" s="253"/>
      <c r="K35" s="254"/>
      <c r="L35" s="254"/>
      <c r="M35" s="257"/>
      <c r="N35" s="253"/>
      <c r="O35" s="253"/>
      <c r="P35" s="277"/>
      <c r="Q35" s="229"/>
      <c r="R35" s="278"/>
      <c r="S35" s="278"/>
      <c r="T35" s="278"/>
      <c r="U35" s="278"/>
      <c r="V35" s="278"/>
      <c r="W35" s="278"/>
      <c r="X35" s="278"/>
      <c r="Y35" s="278"/>
      <c r="Z35" s="278"/>
      <c r="AA35" s="27"/>
    </row>
    <row r="36" spans="2:27" ht="21" customHeight="1">
      <c r="B36" s="251"/>
      <c r="C36" s="181"/>
      <c r="D36" s="181"/>
      <c r="E36" s="181"/>
      <c r="F36" s="252"/>
      <c r="G36" s="252"/>
      <c r="H36" s="252"/>
      <c r="I36" s="252"/>
      <c r="J36" s="253"/>
      <c r="K36" s="254"/>
      <c r="L36" s="254"/>
      <c r="M36" s="257"/>
      <c r="N36" s="252"/>
      <c r="O36" s="252"/>
      <c r="P36" s="277"/>
      <c r="Q36" s="229"/>
      <c r="R36" s="278"/>
      <c r="S36" s="278"/>
      <c r="T36" s="278"/>
      <c r="U36" s="278"/>
      <c r="V36" s="278"/>
      <c r="W36" s="278"/>
      <c r="X36" s="278"/>
      <c r="Y36" s="278"/>
      <c r="Z36" s="278"/>
      <c r="AA36" s="27"/>
    </row>
    <row r="37" spans="2:27" ht="21" customHeight="1">
      <c r="B37" s="251"/>
      <c r="C37" s="181"/>
      <c r="D37" s="181"/>
      <c r="E37" s="181"/>
      <c r="F37" s="252"/>
      <c r="G37" s="252"/>
      <c r="H37" s="252"/>
      <c r="I37" s="252"/>
      <c r="J37" s="253"/>
      <c r="K37" s="254"/>
      <c r="L37" s="254"/>
      <c r="M37" s="257"/>
      <c r="N37" s="260"/>
      <c r="O37" s="260"/>
      <c r="P37" s="277"/>
      <c r="Q37" s="229"/>
      <c r="R37" s="278"/>
      <c r="S37" s="278"/>
      <c r="T37" s="278"/>
      <c r="U37" s="278"/>
      <c r="V37" s="278"/>
      <c r="W37" s="278"/>
      <c r="X37" s="278"/>
      <c r="Y37" s="278"/>
      <c r="Z37" s="278"/>
      <c r="AA37" s="27"/>
    </row>
    <row r="38" spans="2:27" ht="21" customHeight="1">
      <c r="B38" s="251"/>
      <c r="C38" s="181"/>
      <c r="D38" s="181"/>
      <c r="E38" s="181"/>
      <c r="F38" s="252"/>
      <c r="G38" s="252"/>
      <c r="H38" s="252"/>
      <c r="I38" s="252"/>
      <c r="J38" s="253"/>
      <c r="K38" s="254"/>
      <c r="L38" s="254"/>
      <c r="M38" s="257"/>
      <c r="N38" s="260"/>
      <c r="O38" s="260"/>
      <c r="P38" s="277"/>
      <c r="Q38" s="229"/>
      <c r="R38" s="278"/>
      <c r="S38" s="278"/>
      <c r="T38" s="278"/>
      <c r="U38" s="278"/>
      <c r="V38" s="278"/>
      <c r="W38" s="278"/>
      <c r="X38" s="278"/>
      <c r="Y38" s="278"/>
      <c r="Z38" s="278"/>
      <c r="AA38" s="27"/>
    </row>
    <row r="39" spans="2:27" ht="21" customHeight="1">
      <c r="B39" s="251"/>
      <c r="C39" s="251"/>
      <c r="D39" s="252"/>
      <c r="E39" s="252"/>
      <c r="F39" s="252"/>
      <c r="G39" s="252"/>
      <c r="H39" s="252"/>
      <c r="I39" s="252"/>
      <c r="J39" s="253"/>
      <c r="K39" s="254"/>
      <c r="L39" s="254"/>
      <c r="M39" s="257"/>
      <c r="N39" s="260"/>
      <c r="O39" s="260"/>
      <c r="P39" s="277"/>
      <c r="Q39" s="229"/>
      <c r="R39" s="278"/>
      <c r="S39" s="278"/>
      <c r="T39" s="278"/>
      <c r="U39" s="278"/>
      <c r="V39" s="278"/>
      <c r="W39" s="278"/>
      <c r="X39" s="278"/>
      <c r="Y39" s="278"/>
      <c r="Z39" s="278"/>
      <c r="AA39" s="27"/>
    </row>
    <row r="40" spans="2:27" ht="22.5" customHeight="1">
      <c r="B40" s="251"/>
      <c r="C40" s="251"/>
      <c r="D40" s="252"/>
      <c r="E40" s="252"/>
      <c r="F40" s="252"/>
      <c r="G40" s="252"/>
      <c r="H40" s="252"/>
      <c r="I40" s="252"/>
      <c r="J40" s="253"/>
      <c r="K40" s="254"/>
      <c r="L40" s="254"/>
      <c r="M40" s="257"/>
      <c r="N40" s="252"/>
      <c r="O40" s="252"/>
      <c r="P40" s="277"/>
      <c r="Q40" s="229"/>
      <c r="R40" s="278"/>
      <c r="S40" s="278"/>
      <c r="T40" s="278"/>
      <c r="U40" s="278"/>
      <c r="V40" s="278"/>
      <c r="W40" s="278"/>
      <c r="X40" s="278"/>
      <c r="Y40" s="278"/>
      <c r="Z40" s="278"/>
      <c r="AA40" s="27"/>
    </row>
    <row r="41" spans="2:27" ht="21" customHeight="1">
      <c r="B41" s="251"/>
      <c r="C41" s="251"/>
      <c r="D41" s="252"/>
      <c r="E41" s="252"/>
      <c r="F41" s="252"/>
      <c r="G41" s="252"/>
      <c r="H41" s="252"/>
      <c r="I41" s="252"/>
      <c r="J41" s="253"/>
      <c r="K41" s="254"/>
      <c r="L41" s="254"/>
      <c r="M41" s="257"/>
      <c r="N41" s="261"/>
      <c r="O41" s="257"/>
      <c r="P41" s="277"/>
      <c r="Q41" s="229"/>
      <c r="R41" s="278"/>
      <c r="S41" s="278"/>
      <c r="T41" s="278"/>
      <c r="U41" s="278"/>
      <c r="V41" s="278"/>
      <c r="W41" s="278"/>
      <c r="X41" s="278"/>
      <c r="Y41" s="278"/>
      <c r="Z41" s="278"/>
      <c r="AA41" s="27"/>
    </row>
    <row r="42" spans="2:27" ht="21" customHeight="1">
      <c r="B42" s="251"/>
      <c r="C42" s="251"/>
      <c r="D42" s="252"/>
      <c r="E42" s="252"/>
      <c r="F42" s="252"/>
      <c r="G42" s="252"/>
      <c r="H42" s="252"/>
      <c r="I42" s="252"/>
      <c r="J42" s="253"/>
      <c r="K42" s="254"/>
      <c r="L42" s="254"/>
      <c r="M42" s="257"/>
      <c r="N42" s="257"/>
      <c r="O42" s="257"/>
      <c r="P42" s="277"/>
      <c r="Q42" s="229"/>
      <c r="R42" s="278"/>
      <c r="S42" s="278"/>
      <c r="T42" s="278"/>
      <c r="U42" s="278"/>
      <c r="V42" s="278"/>
      <c r="W42" s="278"/>
      <c r="X42" s="278"/>
      <c r="Y42" s="278"/>
      <c r="Z42" s="278"/>
      <c r="AA42" s="27"/>
    </row>
    <row r="43" spans="2:27" ht="21" customHeight="1">
      <c r="B43" s="251"/>
      <c r="C43" s="251"/>
      <c r="D43" s="252"/>
      <c r="E43" s="252"/>
      <c r="F43" s="252"/>
      <c r="G43" s="252"/>
      <c r="H43" s="252"/>
      <c r="I43" s="252"/>
      <c r="J43" s="253"/>
      <c r="K43" s="254"/>
      <c r="L43" s="254"/>
      <c r="M43" s="257"/>
      <c r="N43" s="257"/>
      <c r="O43" s="257"/>
      <c r="P43" s="277"/>
      <c r="Q43" s="229"/>
      <c r="R43" s="278"/>
      <c r="S43" s="278"/>
      <c r="T43" s="278"/>
      <c r="U43" s="278"/>
      <c r="V43" s="278"/>
      <c r="W43" s="278"/>
      <c r="X43" s="278"/>
      <c r="Y43" s="278"/>
      <c r="Z43" s="278"/>
      <c r="AA43" s="27"/>
    </row>
    <row r="44" spans="2:27" ht="21" customHeight="1">
      <c r="B44" s="251"/>
      <c r="C44" s="251"/>
      <c r="D44" s="252"/>
      <c r="E44" s="252"/>
      <c r="F44" s="252"/>
      <c r="G44" s="252"/>
      <c r="H44" s="252"/>
      <c r="I44" s="252"/>
      <c r="J44" s="253"/>
      <c r="K44" s="254"/>
      <c r="L44" s="254"/>
      <c r="M44" s="257"/>
      <c r="N44" s="262"/>
      <c r="O44" s="262"/>
      <c r="P44" s="277"/>
      <c r="Q44" s="229"/>
      <c r="R44" s="278"/>
      <c r="S44" s="278"/>
      <c r="T44" s="278"/>
      <c r="U44" s="278"/>
      <c r="V44" s="278"/>
      <c r="W44" s="278"/>
      <c r="X44" s="278"/>
      <c r="Y44" s="278"/>
      <c r="Z44" s="278"/>
      <c r="AA44" s="27"/>
    </row>
    <row r="45" spans="2:27" ht="21" customHeight="1">
      <c r="B45" s="251"/>
      <c r="C45" s="251"/>
      <c r="D45" s="252"/>
      <c r="E45" s="252"/>
      <c r="F45" s="252"/>
      <c r="G45" s="252"/>
      <c r="H45" s="252"/>
      <c r="I45" s="252"/>
      <c r="J45" s="253"/>
      <c r="K45" s="254"/>
      <c r="L45" s="254"/>
      <c r="M45" s="257"/>
      <c r="N45" s="263"/>
      <c r="O45" s="263"/>
      <c r="P45" s="277"/>
      <c r="Q45" s="229"/>
      <c r="R45" s="278"/>
      <c r="S45" s="278"/>
      <c r="T45" s="278"/>
      <c r="U45" s="278"/>
      <c r="V45" s="278"/>
      <c r="W45" s="278"/>
      <c r="X45" s="278"/>
      <c r="Y45" s="278"/>
      <c r="Z45" s="278"/>
      <c r="AA45" s="27"/>
    </row>
    <row r="46" spans="2:27" ht="21" customHeight="1">
      <c r="B46" s="256"/>
      <c r="C46" s="256"/>
      <c r="D46" s="260"/>
      <c r="E46" s="252"/>
      <c r="F46" s="260"/>
      <c r="G46" s="260"/>
      <c r="H46" s="260"/>
      <c r="I46" s="260"/>
      <c r="J46" s="264"/>
      <c r="K46" s="254"/>
      <c r="L46" s="254"/>
      <c r="M46" s="257"/>
      <c r="N46" s="263"/>
      <c r="O46" s="263"/>
      <c r="P46" s="277"/>
      <c r="Q46" s="229"/>
      <c r="R46" s="278"/>
      <c r="S46" s="278"/>
      <c r="T46" s="278"/>
      <c r="U46" s="278"/>
      <c r="V46" s="278"/>
      <c r="W46" s="278"/>
      <c r="X46" s="278"/>
      <c r="Y46" s="278"/>
      <c r="Z46" s="278"/>
      <c r="AA46" s="27"/>
    </row>
    <row r="47" spans="2:27" ht="21" customHeight="1">
      <c r="B47" s="256"/>
      <c r="C47" s="256"/>
      <c r="D47" s="260"/>
      <c r="E47" s="252"/>
      <c r="F47" s="260"/>
      <c r="G47" s="260"/>
      <c r="H47" s="260"/>
      <c r="I47" s="260"/>
      <c r="J47" s="264"/>
      <c r="K47" s="254"/>
      <c r="L47" s="254"/>
      <c r="M47" s="257"/>
      <c r="N47" s="263"/>
      <c r="O47" s="263"/>
      <c r="P47" s="277"/>
      <c r="Q47" s="229"/>
      <c r="R47" s="278"/>
      <c r="S47" s="278"/>
      <c r="T47" s="278"/>
      <c r="U47" s="278"/>
      <c r="V47" s="278"/>
      <c r="W47" s="278"/>
      <c r="X47" s="278"/>
      <c r="Y47" s="278"/>
      <c r="Z47" s="278"/>
      <c r="AA47" s="27"/>
    </row>
    <row r="48" spans="2:27" ht="21" customHeight="1">
      <c r="B48" s="256"/>
      <c r="C48" s="256"/>
      <c r="D48" s="260"/>
      <c r="E48" s="252"/>
      <c r="F48" s="260"/>
      <c r="G48" s="260"/>
      <c r="H48" s="260"/>
      <c r="I48" s="260"/>
      <c r="J48" s="264"/>
      <c r="K48" s="254"/>
      <c r="L48" s="254"/>
      <c r="M48" s="257"/>
      <c r="N48" s="263"/>
      <c r="O48" s="263"/>
      <c r="P48" s="277"/>
      <c r="Q48" s="229"/>
      <c r="R48" s="278"/>
      <c r="S48" s="278"/>
      <c r="T48" s="278"/>
      <c r="U48" s="278"/>
      <c r="V48" s="278"/>
      <c r="W48" s="278"/>
      <c r="X48" s="278"/>
      <c r="Y48" s="278"/>
      <c r="Z48" s="278"/>
      <c r="AA48" s="27"/>
    </row>
    <row r="49" spans="2:27" ht="21" customHeight="1">
      <c r="B49" s="256"/>
      <c r="C49" s="256"/>
      <c r="D49" s="252"/>
      <c r="E49" s="252"/>
      <c r="F49" s="252"/>
      <c r="G49" s="252"/>
      <c r="H49" s="252"/>
      <c r="I49" s="252"/>
      <c r="J49" s="253"/>
      <c r="K49" s="254"/>
      <c r="L49" s="254"/>
      <c r="M49" s="257"/>
      <c r="N49" s="257"/>
      <c r="O49" s="257"/>
      <c r="P49" s="277"/>
      <c r="Q49" s="229"/>
      <c r="R49" s="278"/>
      <c r="S49" s="278"/>
      <c r="T49" s="278"/>
      <c r="U49" s="278"/>
      <c r="V49" s="278"/>
      <c r="W49" s="278"/>
      <c r="X49" s="278"/>
      <c r="Y49" s="278"/>
      <c r="Z49" s="278"/>
      <c r="AA49" s="27"/>
    </row>
    <row r="50" spans="2:27" ht="21" customHeight="1">
      <c r="B50" s="181"/>
      <c r="C50" s="181"/>
      <c r="D50" s="181"/>
      <c r="E50" s="181"/>
      <c r="F50" s="181"/>
      <c r="G50" s="181"/>
      <c r="H50" s="181"/>
      <c r="I50" s="181"/>
      <c r="J50" s="181"/>
      <c r="K50" s="254"/>
      <c r="L50" s="254"/>
      <c r="M50" s="254"/>
      <c r="N50" s="254"/>
      <c r="O50" s="255"/>
      <c r="P50" s="277"/>
      <c r="Q50" s="229"/>
      <c r="R50" s="278"/>
      <c r="S50" s="278"/>
      <c r="T50" s="278"/>
      <c r="U50" s="278"/>
      <c r="V50" s="278"/>
      <c r="W50" s="278"/>
      <c r="X50" s="278"/>
      <c r="Y50" s="278"/>
      <c r="Z50" s="278"/>
      <c r="AA50" s="27"/>
    </row>
    <row r="51" spans="2:27" ht="21" customHeight="1">
      <c r="B51" s="181"/>
      <c r="C51" s="181"/>
      <c r="D51" s="181"/>
      <c r="E51" s="181"/>
      <c r="F51" s="181"/>
      <c r="G51" s="181"/>
      <c r="H51" s="181"/>
      <c r="I51" s="181"/>
      <c r="J51" s="181"/>
      <c r="K51" s="254"/>
      <c r="L51" s="254"/>
      <c r="M51" s="254"/>
      <c r="N51" s="254"/>
      <c r="O51" s="255"/>
      <c r="P51" s="277"/>
      <c r="Q51" s="229"/>
      <c r="R51" s="278"/>
      <c r="S51" s="278"/>
      <c r="T51" s="278"/>
      <c r="U51" s="278"/>
      <c r="V51" s="278"/>
      <c r="W51" s="278"/>
      <c r="X51" s="278"/>
      <c r="Y51" s="278"/>
      <c r="Z51" s="278"/>
      <c r="AA51" s="27"/>
    </row>
    <row r="52" spans="2:27" ht="21" customHeight="1">
      <c r="B52" s="181"/>
      <c r="C52" s="181"/>
      <c r="D52" s="181"/>
      <c r="E52" s="181"/>
      <c r="F52" s="181"/>
      <c r="G52" s="181"/>
      <c r="H52" s="181"/>
      <c r="I52" s="181"/>
      <c r="J52" s="181"/>
      <c r="K52" s="254"/>
      <c r="L52" s="254"/>
      <c r="M52" s="254"/>
      <c r="N52" s="254"/>
      <c r="O52" s="255"/>
      <c r="P52" s="277"/>
      <c r="Q52" s="229"/>
      <c r="R52" s="278"/>
      <c r="S52" s="278"/>
      <c r="T52" s="278"/>
      <c r="U52" s="278"/>
      <c r="V52" s="278"/>
      <c r="W52" s="278"/>
      <c r="X52" s="278"/>
      <c r="Y52" s="278"/>
      <c r="Z52" s="278"/>
      <c r="AA52" s="27"/>
    </row>
    <row r="53" spans="2:27" ht="15" customHeight="1">
      <c r="B53" s="257"/>
      <c r="C53" s="257"/>
      <c r="D53" s="257"/>
      <c r="E53" s="257"/>
      <c r="F53" s="257"/>
      <c r="G53" s="257"/>
      <c r="H53" s="257"/>
      <c r="I53" s="257"/>
      <c r="J53" s="257"/>
      <c r="K53" s="254"/>
      <c r="L53" s="254"/>
      <c r="M53" s="254"/>
      <c r="N53" s="254"/>
      <c r="O53" s="255"/>
      <c r="P53" s="277"/>
      <c r="Q53" s="229"/>
      <c r="R53" s="278"/>
      <c r="S53" s="278"/>
      <c r="T53" s="278"/>
      <c r="U53" s="278"/>
      <c r="V53" s="278"/>
      <c r="W53" s="278"/>
      <c r="X53" s="278"/>
      <c r="Y53" s="278"/>
      <c r="Z53" s="278"/>
      <c r="AA53" s="27"/>
    </row>
    <row r="54" spans="2:27" ht="15" customHeight="1">
      <c r="B54" s="257"/>
      <c r="C54" s="257"/>
      <c r="D54" s="257"/>
      <c r="E54" s="257"/>
      <c r="F54" s="257"/>
      <c r="G54" s="257"/>
      <c r="H54" s="257"/>
      <c r="I54" s="257"/>
      <c r="J54" s="257"/>
      <c r="K54" s="254"/>
      <c r="L54" s="254"/>
      <c r="M54" s="254"/>
      <c r="N54" s="254"/>
      <c r="O54" s="255"/>
      <c r="P54" s="277"/>
      <c r="Q54" s="229"/>
      <c r="R54" s="278"/>
      <c r="S54" s="278"/>
      <c r="T54" s="278"/>
      <c r="U54" s="278"/>
      <c r="V54" s="278"/>
      <c r="W54" s="278"/>
      <c r="X54" s="278"/>
      <c r="Y54" s="278"/>
      <c r="Z54" s="278"/>
      <c r="AA54" s="27"/>
    </row>
    <row r="55" spans="2:27" ht="15" customHeight="1">
      <c r="B55" s="257"/>
      <c r="C55" s="257"/>
      <c r="D55" s="257"/>
      <c r="E55" s="257"/>
      <c r="F55" s="257"/>
      <c r="G55" s="257"/>
      <c r="H55" s="257"/>
      <c r="I55" s="257"/>
      <c r="J55" s="257"/>
      <c r="K55" s="254"/>
      <c r="L55" s="254"/>
      <c r="M55" s="254"/>
      <c r="N55" s="254"/>
      <c r="O55" s="255"/>
      <c r="P55" s="277"/>
      <c r="Q55" s="229"/>
      <c r="R55" s="278"/>
      <c r="S55" s="278"/>
      <c r="T55" s="278"/>
      <c r="U55" s="278"/>
      <c r="V55" s="278"/>
      <c r="W55" s="278"/>
      <c r="X55" s="278"/>
      <c r="Y55" s="278"/>
      <c r="Z55" s="278"/>
      <c r="AA55" s="27"/>
    </row>
    <row r="56" spans="2:27" ht="15" customHeight="1">
      <c r="B56" s="257"/>
      <c r="C56" s="257"/>
      <c r="D56" s="257"/>
      <c r="E56" s="257"/>
      <c r="F56" s="257"/>
      <c r="G56" s="257"/>
      <c r="H56" s="257"/>
      <c r="I56" s="257"/>
      <c r="J56" s="257"/>
      <c r="K56" s="254"/>
      <c r="L56" s="254"/>
      <c r="M56" s="254"/>
      <c r="N56" s="254"/>
      <c r="O56" s="255"/>
      <c r="P56" s="257"/>
      <c r="Q56" s="257"/>
      <c r="R56" s="181"/>
      <c r="S56" s="181"/>
      <c r="T56" s="181"/>
      <c r="U56" s="27"/>
      <c r="V56" s="27"/>
      <c r="W56" s="27"/>
      <c r="X56" s="27"/>
      <c r="Y56" s="27"/>
      <c r="Z56" s="27"/>
      <c r="AA56" s="27"/>
    </row>
    <row r="57" spans="2:27" ht="15" customHeight="1">
      <c r="B57" s="257"/>
      <c r="C57" s="257"/>
      <c r="D57" s="257"/>
      <c r="E57" s="257"/>
      <c r="F57" s="257"/>
      <c r="G57" s="257"/>
      <c r="H57" s="257"/>
      <c r="I57" s="257"/>
      <c r="J57" s="257"/>
      <c r="K57" s="254"/>
      <c r="L57" s="254"/>
      <c r="M57" s="254"/>
      <c r="N57" s="254"/>
      <c r="O57" s="255"/>
      <c r="P57" s="255"/>
      <c r="Q57" s="255"/>
      <c r="R57" s="265"/>
      <c r="S57" s="265"/>
      <c r="T57" s="265"/>
    </row>
    <row r="58" spans="2:27" ht="15" customHeight="1">
      <c r="B58" s="257"/>
      <c r="C58" s="257"/>
      <c r="D58" s="257"/>
      <c r="E58" s="257"/>
      <c r="F58" s="257"/>
      <c r="G58" s="257"/>
      <c r="H58" s="257"/>
      <c r="I58" s="257"/>
      <c r="J58" s="257"/>
      <c r="K58" s="254"/>
      <c r="L58" s="254"/>
      <c r="M58" s="254"/>
      <c r="N58" s="254"/>
      <c r="O58" s="255"/>
      <c r="P58" s="255"/>
      <c r="Q58" s="255"/>
      <c r="R58" s="265"/>
      <c r="S58" s="265"/>
      <c r="T58" s="265"/>
    </row>
    <row r="59" spans="2:27">
      <c r="B59" s="257"/>
      <c r="C59" s="257"/>
      <c r="D59" s="257"/>
      <c r="E59" s="257"/>
      <c r="F59" s="257"/>
      <c r="G59" s="257"/>
      <c r="H59" s="257"/>
      <c r="I59" s="257"/>
      <c r="J59" s="257"/>
      <c r="K59" s="254"/>
      <c r="L59" s="254"/>
      <c r="M59" s="254"/>
      <c r="N59" s="254"/>
      <c r="O59" s="255"/>
      <c r="P59" s="255"/>
      <c r="Q59" s="255"/>
      <c r="R59" s="265"/>
      <c r="S59" s="265"/>
      <c r="T59" s="265"/>
    </row>
    <row r="60" spans="2:27">
      <c r="B60" s="257"/>
      <c r="C60" s="257"/>
      <c r="D60" s="257"/>
      <c r="E60" s="257"/>
      <c r="F60" s="257"/>
      <c r="G60" s="257"/>
      <c r="H60" s="183"/>
      <c r="I60" s="183"/>
      <c r="J60" s="257"/>
      <c r="K60" s="254"/>
      <c r="L60" s="254"/>
      <c r="M60" s="254"/>
      <c r="N60" s="254"/>
      <c r="O60" s="255"/>
      <c r="P60" s="255"/>
      <c r="Q60" s="255"/>
      <c r="R60" s="265"/>
      <c r="S60" s="265"/>
      <c r="T60" s="265"/>
    </row>
    <row r="61" spans="2:27">
      <c r="B61" s="257"/>
      <c r="C61" s="257"/>
      <c r="D61" s="257"/>
      <c r="E61" s="257"/>
      <c r="F61" s="257"/>
      <c r="G61" s="257"/>
      <c r="H61" s="257"/>
      <c r="I61" s="257"/>
      <c r="J61" s="257"/>
      <c r="K61" s="254"/>
      <c r="L61" s="254"/>
      <c r="M61" s="254"/>
      <c r="N61" s="254"/>
      <c r="O61" s="255"/>
      <c r="P61" s="255"/>
      <c r="Q61" s="255"/>
      <c r="R61" s="265"/>
      <c r="S61" s="265"/>
      <c r="T61" s="265"/>
    </row>
    <row r="62" spans="2:27">
      <c r="B62" s="181"/>
      <c r="C62" s="181"/>
      <c r="D62" s="181"/>
      <c r="E62" s="181"/>
      <c r="F62" s="181"/>
      <c r="G62" s="181"/>
      <c r="H62" s="181"/>
      <c r="I62" s="181"/>
      <c r="J62" s="181"/>
      <c r="K62" s="183"/>
      <c r="L62" s="183"/>
      <c r="M62" s="183"/>
      <c r="N62" s="183"/>
      <c r="O62" s="265"/>
      <c r="P62" s="265"/>
      <c r="Q62" s="265"/>
      <c r="R62" s="265"/>
      <c r="S62" s="265"/>
      <c r="T62" s="265"/>
    </row>
    <row r="63" spans="2:27">
      <c r="B63" s="181"/>
      <c r="C63" s="181"/>
      <c r="D63" s="181"/>
      <c r="E63" s="181"/>
      <c r="F63" s="181"/>
      <c r="G63" s="181"/>
      <c r="H63" s="181"/>
      <c r="I63" s="181"/>
      <c r="J63" s="181"/>
      <c r="K63" s="183"/>
      <c r="L63" s="183"/>
      <c r="M63" s="183"/>
      <c r="N63" s="183"/>
      <c r="O63" s="265"/>
      <c r="P63" s="265"/>
      <c r="Q63" s="265"/>
      <c r="R63" s="265"/>
      <c r="S63" s="265"/>
      <c r="T63" s="265"/>
    </row>
    <row r="64" spans="2:27">
      <c r="B64" s="181"/>
      <c r="C64" s="181"/>
      <c r="D64" s="181"/>
      <c r="E64" s="181"/>
      <c r="F64" s="181"/>
      <c r="G64" s="181"/>
      <c r="H64" s="181"/>
      <c r="I64" s="181"/>
      <c r="J64" s="181"/>
      <c r="K64" s="183"/>
      <c r="L64" s="183"/>
      <c r="M64" s="183"/>
      <c r="N64" s="183"/>
      <c r="O64" s="265"/>
      <c r="P64" s="265"/>
      <c r="Q64" s="265"/>
      <c r="R64" s="265"/>
      <c r="S64" s="265"/>
      <c r="T64" s="265"/>
    </row>
    <row r="65" spans="2:20">
      <c r="B65" s="181"/>
      <c r="C65" s="181"/>
      <c r="D65" s="181"/>
      <c r="E65" s="181"/>
      <c r="F65" s="181"/>
      <c r="G65" s="181"/>
      <c r="H65" s="181"/>
      <c r="I65" s="181"/>
      <c r="J65" s="181"/>
      <c r="K65" s="183"/>
      <c r="L65" s="183"/>
      <c r="M65" s="183"/>
      <c r="N65" s="183"/>
      <c r="O65" s="265"/>
      <c r="P65" s="265"/>
      <c r="Q65" s="265"/>
      <c r="R65" s="265"/>
      <c r="S65" s="265"/>
      <c r="T65" s="265"/>
    </row>
    <row r="66" spans="2:20">
      <c r="B66" s="181"/>
      <c r="C66" s="181"/>
      <c r="D66" s="181"/>
      <c r="E66" s="181"/>
      <c r="F66" s="181"/>
      <c r="G66" s="181"/>
      <c r="H66" s="181"/>
      <c r="I66" s="181"/>
      <c r="J66" s="181"/>
      <c r="K66" s="183"/>
      <c r="L66" s="183"/>
      <c r="M66" s="183"/>
      <c r="N66" s="183"/>
      <c r="O66" s="265"/>
      <c r="P66" s="265"/>
      <c r="Q66" s="265"/>
      <c r="R66" s="265"/>
      <c r="S66" s="265"/>
      <c r="T66" s="265"/>
    </row>
    <row r="67" spans="2:20">
      <c r="B67" s="181"/>
      <c r="C67" s="181"/>
      <c r="D67" s="181"/>
      <c r="E67" s="181"/>
      <c r="F67" s="181"/>
      <c r="G67" s="181"/>
      <c r="H67" s="181"/>
      <c r="I67" s="181"/>
      <c r="J67" s="181"/>
      <c r="K67" s="183"/>
      <c r="L67" s="183"/>
      <c r="M67" s="183"/>
      <c r="N67" s="183"/>
      <c r="O67" s="265"/>
      <c r="P67" s="265"/>
      <c r="Q67" s="265"/>
      <c r="R67" s="265"/>
      <c r="S67" s="265"/>
      <c r="T67" s="265"/>
    </row>
    <row r="68" spans="2:20">
      <c r="B68" s="181"/>
      <c r="C68" s="181"/>
      <c r="D68" s="181"/>
      <c r="E68" s="181"/>
      <c r="F68" s="181"/>
      <c r="G68" s="181"/>
      <c r="H68" s="181"/>
      <c r="I68" s="181"/>
      <c r="J68" s="181"/>
      <c r="K68" s="183"/>
      <c r="L68" s="183"/>
      <c r="M68" s="183"/>
      <c r="N68" s="183"/>
      <c r="O68" s="265"/>
      <c r="P68" s="265"/>
      <c r="Q68" s="265"/>
      <c r="R68" s="265"/>
      <c r="S68" s="265"/>
      <c r="T68" s="265"/>
    </row>
    <row r="69" spans="2:20">
      <c r="B69" s="181"/>
      <c r="C69" s="181"/>
      <c r="D69" s="181"/>
      <c r="E69" s="181"/>
      <c r="F69" s="181"/>
      <c r="G69" s="181"/>
      <c r="H69" s="181"/>
      <c r="I69" s="181"/>
      <c r="J69" s="181"/>
      <c r="K69" s="183"/>
      <c r="L69" s="183"/>
      <c r="M69" s="183"/>
      <c r="N69" s="183"/>
      <c r="O69" s="265"/>
      <c r="P69" s="265"/>
      <c r="Q69" s="265"/>
      <c r="R69" s="265"/>
      <c r="S69" s="265"/>
      <c r="T69" s="265"/>
    </row>
    <row r="70" spans="2:20">
      <c r="B70" s="181"/>
      <c r="C70" s="181"/>
      <c r="D70" s="181"/>
      <c r="E70" s="181"/>
      <c r="F70" s="181"/>
      <c r="G70" s="181"/>
      <c r="H70" s="181"/>
      <c r="I70" s="181"/>
      <c r="J70" s="181"/>
      <c r="K70" s="183"/>
      <c r="L70" s="183"/>
      <c r="M70" s="183"/>
      <c r="N70" s="183"/>
      <c r="O70" s="265"/>
      <c r="P70" s="265"/>
      <c r="Q70" s="265"/>
      <c r="R70" s="265"/>
      <c r="S70" s="265"/>
      <c r="T70" s="265"/>
    </row>
    <row r="71" spans="2:20">
      <c r="B71" s="181"/>
      <c r="C71" s="181"/>
      <c r="D71" s="181"/>
      <c r="E71" s="181"/>
      <c r="F71" s="181"/>
      <c r="G71" s="181"/>
      <c r="H71" s="181"/>
      <c r="I71" s="181"/>
      <c r="J71" s="181"/>
      <c r="K71" s="183"/>
      <c r="L71" s="183"/>
      <c r="M71" s="183"/>
      <c r="N71" s="183"/>
      <c r="O71" s="265"/>
      <c r="P71" s="265"/>
      <c r="Q71" s="265"/>
      <c r="R71" s="265"/>
      <c r="S71" s="265"/>
      <c r="T71" s="265"/>
    </row>
    <row r="72" spans="2:20">
      <c r="B72" s="181"/>
      <c r="C72" s="181"/>
      <c r="D72" s="181"/>
      <c r="E72" s="181"/>
      <c r="F72" s="181"/>
      <c r="G72" s="181"/>
      <c r="H72" s="181"/>
      <c r="I72" s="181"/>
      <c r="J72" s="181"/>
      <c r="K72" s="183"/>
      <c r="L72" s="183"/>
      <c r="M72" s="183"/>
      <c r="N72" s="183"/>
      <c r="O72" s="265"/>
      <c r="P72" s="265"/>
      <c r="Q72" s="265"/>
      <c r="R72" s="265"/>
      <c r="S72" s="265"/>
      <c r="T72" s="265"/>
    </row>
    <row r="73" spans="2:20">
      <c r="B73" s="181"/>
      <c r="C73" s="181"/>
      <c r="D73" s="181"/>
      <c r="E73" s="181"/>
      <c r="F73" s="181"/>
      <c r="G73" s="181"/>
      <c r="H73" s="181"/>
      <c r="I73" s="181"/>
      <c r="J73" s="181"/>
      <c r="K73" s="183"/>
      <c r="L73" s="183"/>
      <c r="M73" s="183"/>
      <c r="N73" s="183"/>
      <c r="O73" s="265"/>
      <c r="P73" s="265"/>
      <c r="Q73" s="265"/>
      <c r="R73" s="265"/>
      <c r="S73" s="265"/>
      <c r="T73" s="265"/>
    </row>
    <row r="74" spans="2:20">
      <c r="B74" s="181"/>
      <c r="C74" s="181"/>
      <c r="D74" s="181"/>
      <c r="E74" s="181"/>
      <c r="F74" s="181"/>
      <c r="G74" s="181"/>
      <c r="H74" s="181"/>
      <c r="I74" s="181"/>
      <c r="J74" s="181"/>
      <c r="K74" s="183"/>
      <c r="L74" s="183"/>
      <c r="M74" s="183"/>
      <c r="N74" s="183"/>
      <c r="O74" s="265"/>
      <c r="P74" s="265"/>
      <c r="Q74" s="265"/>
      <c r="R74" s="265"/>
      <c r="S74" s="265"/>
      <c r="T74" s="265"/>
    </row>
    <row r="75" spans="2:20">
      <c r="B75" s="181"/>
      <c r="C75" s="181"/>
      <c r="D75" s="181"/>
      <c r="E75" s="181"/>
      <c r="F75" s="181"/>
      <c r="G75" s="181"/>
      <c r="H75" s="181"/>
      <c r="I75" s="181"/>
      <c r="J75" s="181"/>
      <c r="K75" s="183"/>
      <c r="L75" s="183"/>
      <c r="M75" s="183"/>
      <c r="N75" s="183"/>
      <c r="O75" s="265"/>
      <c r="P75" s="265"/>
      <c r="Q75" s="265"/>
      <c r="R75" s="265"/>
      <c r="S75" s="265"/>
      <c r="T75" s="265"/>
    </row>
    <row r="76" spans="2:20">
      <c r="B76" s="266"/>
      <c r="C76" s="266"/>
      <c r="D76" s="266"/>
      <c r="E76" s="266"/>
      <c r="F76" s="266"/>
      <c r="G76" s="266"/>
      <c r="H76" s="266"/>
      <c r="I76" s="266"/>
      <c r="J76" s="266"/>
      <c r="K76" s="265"/>
      <c r="L76" s="265"/>
      <c r="M76" s="265"/>
      <c r="N76" s="265"/>
      <c r="O76" s="265"/>
      <c r="P76" s="265"/>
      <c r="Q76" s="265"/>
      <c r="R76" s="265"/>
      <c r="S76" s="265"/>
      <c r="T76" s="265"/>
    </row>
    <row r="77" spans="2:20">
      <c r="B77" s="266"/>
      <c r="C77" s="266"/>
      <c r="D77" s="266"/>
      <c r="E77" s="266"/>
      <c r="F77" s="266"/>
      <c r="G77" s="266"/>
      <c r="H77" s="266"/>
      <c r="I77" s="266"/>
      <c r="J77" s="266"/>
      <c r="K77" s="265"/>
      <c r="L77" s="265"/>
      <c r="M77" s="265"/>
      <c r="N77" s="265"/>
      <c r="O77" s="265"/>
      <c r="P77" s="265"/>
      <c r="Q77" s="265"/>
      <c r="R77" s="265"/>
      <c r="S77" s="265"/>
      <c r="T77" s="265"/>
    </row>
    <row r="78" spans="2:20">
      <c r="B78" s="266"/>
      <c r="C78" s="266"/>
      <c r="D78" s="266"/>
      <c r="E78" s="266"/>
      <c r="F78" s="266"/>
      <c r="G78" s="266"/>
      <c r="H78" s="266"/>
      <c r="I78" s="266"/>
      <c r="J78" s="266"/>
      <c r="K78" s="265"/>
      <c r="L78" s="265"/>
      <c r="M78" s="265"/>
      <c r="N78" s="265"/>
      <c r="O78" s="265"/>
      <c r="P78" s="265"/>
      <c r="Q78" s="265"/>
      <c r="R78" s="265"/>
      <c r="S78" s="265"/>
      <c r="T78" s="265"/>
    </row>
    <row r="79" spans="2:20">
      <c r="B79" s="266"/>
      <c r="C79" s="266"/>
      <c r="D79" s="266"/>
      <c r="E79" s="266"/>
      <c r="F79" s="266"/>
      <c r="G79" s="266"/>
      <c r="H79" s="266"/>
      <c r="I79" s="266"/>
      <c r="J79" s="266"/>
      <c r="K79" s="265"/>
      <c r="L79" s="265"/>
      <c r="M79" s="265"/>
      <c r="N79" s="265"/>
      <c r="O79" s="265"/>
      <c r="P79" s="265"/>
      <c r="Q79" s="265"/>
      <c r="R79" s="265"/>
      <c r="S79" s="265"/>
      <c r="T79" s="265"/>
    </row>
    <row r="80" spans="2:20">
      <c r="B80" s="266"/>
      <c r="C80" s="266"/>
      <c r="D80" s="266"/>
      <c r="E80" s="266"/>
      <c r="F80" s="266"/>
      <c r="G80" s="266"/>
      <c r="H80" s="266"/>
      <c r="I80" s="266"/>
      <c r="J80" s="266"/>
      <c r="K80" s="265"/>
      <c r="L80" s="265"/>
      <c r="M80" s="265"/>
      <c r="N80" s="265"/>
      <c r="O80" s="265"/>
      <c r="P80" s="265"/>
      <c r="Q80" s="265"/>
      <c r="R80" s="265"/>
      <c r="S80" s="265"/>
      <c r="T80" s="265"/>
    </row>
    <row r="81" spans="2:20">
      <c r="B81" s="266"/>
      <c r="C81" s="266"/>
      <c r="D81" s="266"/>
      <c r="E81" s="266"/>
      <c r="F81" s="266"/>
      <c r="G81" s="266"/>
      <c r="H81" s="266"/>
      <c r="I81" s="266"/>
      <c r="J81" s="266"/>
      <c r="K81" s="265"/>
      <c r="L81" s="265"/>
      <c r="M81" s="265"/>
      <c r="N81" s="265"/>
      <c r="O81" s="265"/>
      <c r="P81" s="265"/>
      <c r="Q81" s="265"/>
      <c r="R81" s="265"/>
      <c r="S81" s="265"/>
      <c r="T81" s="265"/>
    </row>
    <row r="82" spans="2:20">
      <c r="B82" s="266"/>
      <c r="C82" s="266"/>
      <c r="D82" s="266"/>
      <c r="E82" s="266"/>
      <c r="F82" s="266"/>
      <c r="G82" s="266"/>
      <c r="H82" s="266"/>
      <c r="I82" s="266"/>
      <c r="J82" s="266"/>
      <c r="K82" s="265"/>
      <c r="L82" s="265"/>
      <c r="M82" s="265"/>
      <c r="N82" s="265"/>
      <c r="O82" s="265"/>
      <c r="P82" s="265"/>
      <c r="Q82" s="265"/>
      <c r="R82" s="265"/>
      <c r="S82" s="265"/>
      <c r="T82" s="265"/>
    </row>
    <row r="83" spans="2:20">
      <c r="B83" s="266"/>
      <c r="C83" s="266"/>
      <c r="D83" s="266"/>
      <c r="E83" s="266"/>
      <c r="F83" s="266"/>
      <c r="G83" s="266"/>
      <c r="H83" s="266"/>
      <c r="I83" s="266"/>
      <c r="J83" s="266"/>
      <c r="K83" s="265"/>
      <c r="L83" s="265"/>
      <c r="M83" s="265"/>
      <c r="N83" s="265"/>
      <c r="O83" s="265"/>
      <c r="P83" s="265"/>
      <c r="Q83" s="265"/>
      <c r="R83" s="265"/>
      <c r="S83" s="265"/>
      <c r="T83" s="265"/>
    </row>
    <row r="84" spans="2:20">
      <c r="B84" s="266"/>
      <c r="C84" s="266"/>
      <c r="D84" s="266"/>
      <c r="E84" s="266"/>
      <c r="F84" s="266"/>
      <c r="G84" s="266"/>
      <c r="H84" s="266"/>
      <c r="I84" s="266"/>
      <c r="J84" s="266"/>
      <c r="K84" s="265"/>
      <c r="L84" s="265"/>
      <c r="M84" s="265"/>
      <c r="N84" s="265"/>
      <c r="O84" s="265"/>
      <c r="P84" s="265"/>
      <c r="Q84" s="265"/>
      <c r="R84" s="265"/>
      <c r="S84" s="265"/>
      <c r="T84" s="265"/>
    </row>
    <row r="85" spans="2:20">
      <c r="B85" s="7"/>
      <c r="C85" s="7"/>
      <c r="D85" s="7"/>
      <c r="E85" s="7"/>
      <c r="F85" s="7"/>
      <c r="G85" s="7"/>
      <c r="H85" s="7"/>
      <c r="I85" s="7"/>
      <c r="J85" s="7"/>
    </row>
    <row r="86" spans="2:20">
      <c r="B86" s="7"/>
      <c r="C86" s="7"/>
      <c r="D86" s="7"/>
      <c r="E86" s="7"/>
      <c r="F86" s="7"/>
      <c r="G86" s="7"/>
      <c r="H86" s="7"/>
      <c r="I86" s="7"/>
      <c r="J86" s="7"/>
    </row>
    <row r="87" spans="2:20">
      <c r="B87" s="7"/>
      <c r="C87" s="7"/>
      <c r="D87" s="7"/>
      <c r="E87" s="7"/>
      <c r="F87" s="7"/>
      <c r="G87" s="7"/>
      <c r="H87" s="7"/>
      <c r="I87" s="7"/>
      <c r="J87" s="7"/>
    </row>
    <row r="88" spans="2:20">
      <c r="B88" s="7"/>
      <c r="C88" s="7"/>
      <c r="D88" s="7"/>
      <c r="E88" s="7"/>
      <c r="F88" s="7"/>
      <c r="G88" s="7"/>
      <c r="H88" s="7"/>
      <c r="I88" s="7"/>
      <c r="J88" s="7"/>
    </row>
    <row r="89" spans="2:20">
      <c r="B89" s="7"/>
      <c r="C89" s="7"/>
      <c r="D89" s="7"/>
      <c r="E89" s="7"/>
      <c r="F89" s="7"/>
      <c r="G89" s="7"/>
      <c r="H89" s="7"/>
      <c r="I89" s="7"/>
      <c r="J89" s="7"/>
    </row>
    <row r="90" spans="2:20">
      <c r="B90" s="7"/>
      <c r="C90" s="7"/>
      <c r="D90" s="7"/>
      <c r="E90" s="7"/>
      <c r="F90" s="7"/>
      <c r="G90" s="7"/>
      <c r="H90" s="7"/>
      <c r="I90" s="7"/>
      <c r="J90" s="7"/>
    </row>
    <row r="91" spans="2:20">
      <c r="B91" s="7"/>
      <c r="C91" s="7"/>
      <c r="D91" s="7"/>
      <c r="E91" s="7"/>
      <c r="F91" s="7"/>
      <c r="G91" s="7"/>
      <c r="H91" s="7"/>
      <c r="I91" s="7"/>
      <c r="J91" s="7"/>
    </row>
    <row r="92" spans="2:20">
      <c r="B92" s="7"/>
      <c r="C92" s="7"/>
      <c r="D92" s="7"/>
      <c r="E92" s="7"/>
      <c r="F92" s="7"/>
      <c r="G92" s="7"/>
      <c r="H92" s="7"/>
      <c r="I92" s="7"/>
      <c r="J92" s="7"/>
    </row>
    <row r="93" spans="2:20">
      <c r="B93" s="7"/>
      <c r="C93" s="7"/>
      <c r="D93" s="7"/>
      <c r="E93" s="7"/>
      <c r="F93" s="7"/>
      <c r="G93" s="7"/>
      <c r="H93" s="7"/>
      <c r="I93" s="7"/>
      <c r="J93" s="7"/>
    </row>
    <row r="94" spans="2:20">
      <c r="B94" s="7"/>
      <c r="C94" s="7"/>
      <c r="D94" s="7"/>
      <c r="E94" s="7"/>
      <c r="F94" s="7"/>
      <c r="G94" s="7"/>
      <c r="H94" s="7"/>
      <c r="I94" s="7"/>
      <c r="J94" s="7"/>
    </row>
    <row r="95" spans="2:20">
      <c r="B95" s="7"/>
      <c r="C95" s="7"/>
      <c r="D95" s="7"/>
      <c r="E95" s="7"/>
      <c r="F95" s="7"/>
      <c r="G95" s="7"/>
      <c r="H95" s="7"/>
      <c r="I95" s="7"/>
      <c r="J95" s="7"/>
    </row>
    <row r="96" spans="2:20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  <row r="268" spans="2:10">
      <c r="B268" s="7"/>
      <c r="C268" s="7"/>
      <c r="D268" s="7"/>
      <c r="E268" s="7"/>
      <c r="F268" s="7"/>
      <c r="G268" s="7"/>
      <c r="H268" s="7"/>
      <c r="I268" s="7"/>
      <c r="J268" s="7"/>
    </row>
    <row r="269" spans="2:10">
      <c r="B269" s="7"/>
      <c r="C269" s="7"/>
      <c r="D269" s="7"/>
      <c r="E269" s="7"/>
      <c r="F269" s="7"/>
      <c r="G269" s="7"/>
      <c r="H269" s="7"/>
      <c r="I269" s="7"/>
      <c r="J269" s="7"/>
    </row>
  </sheetData>
  <sheetProtection selectLockedCells="1"/>
  <customSheetViews>
    <customSheetView guid="{951E91DC-3DCF-4621-B703-1E81623AAD90}" scale="60" showPageBreaks="1" fitToPage="1" printArea="1" hiddenRows="1" hiddenColumns="1" view="pageBreakPreview" showRuler="0">
      <selection activeCell="AQ10" sqref="AQ10:AQ54"/>
      <colBreaks count="1" manualBreakCount="1">
        <brk id="43" max="1048575" man="1"/>
      </colBreaks>
      <pageMargins left="0.3" right="0.3" top="0.4" bottom="0.3" header="0.3" footer="0.3"/>
      <printOptions horizontalCentered="1"/>
      <pageSetup scale="43" orientation="landscape" horizontalDpi="4294967293" verticalDpi="300" r:id="rId1"/>
      <headerFooter alignWithMargins="0"/>
    </customSheetView>
  </customSheetViews>
  <mergeCells count="31">
    <mergeCell ref="R9:T9"/>
    <mergeCell ref="V9:Y9"/>
    <mergeCell ref="B18:B22"/>
    <mergeCell ref="C23:C24"/>
    <mergeCell ref="F9:N9"/>
    <mergeCell ref="B9:B11"/>
    <mergeCell ref="D9:D11"/>
    <mergeCell ref="C9:C11"/>
    <mergeCell ref="F10:J10"/>
    <mergeCell ref="K12:K14"/>
    <mergeCell ref="Q9:Q10"/>
    <mergeCell ref="C18:C22"/>
    <mergeCell ref="M26:N26"/>
    <mergeCell ref="K10:K11"/>
    <mergeCell ref="P15:P16"/>
    <mergeCell ref="Q15:Q16"/>
    <mergeCell ref="P9:P10"/>
    <mergeCell ref="C12:C15"/>
    <mergeCell ref="M30:N30"/>
    <mergeCell ref="M31:N31"/>
    <mergeCell ref="M27:N27"/>
    <mergeCell ref="L10:L11"/>
    <mergeCell ref="M10:M11"/>
    <mergeCell ref="L12:L14"/>
    <mergeCell ref="B12:B15"/>
    <mergeCell ref="N10:N11"/>
    <mergeCell ref="B23:B24"/>
    <mergeCell ref="C16:C17"/>
    <mergeCell ref="B16:B17"/>
    <mergeCell ref="L18:L21"/>
    <mergeCell ref="K18:K21"/>
  </mergeCells>
  <phoneticPr fontId="0" type="noConversion"/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"/>
  <dimension ref="A1:AA269"/>
  <sheetViews>
    <sheetView showGridLines="0" showRowColHeaders="0" zoomScale="75" zoomScaleNormal="75" zoomScaleSheetLayoutView="75" workbookViewId="0">
      <selection activeCell="P6" sqref="P6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8.7109375" style="3" customWidth="1"/>
    <col min="10" max="10" width="15.42578125" style="3" customWidth="1"/>
    <col min="11" max="11" width="20.28515625" style="3" customWidth="1"/>
    <col min="12" max="12" width="15.5703125" style="3" customWidth="1"/>
    <col min="13" max="13" width="20.4257812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32.140625" style="3" customWidth="1"/>
    <col min="18" max="20" width="8.7109375" style="3" customWidth="1"/>
    <col min="21" max="21" width="15.7109375" style="3" customWidth="1"/>
    <col min="22" max="25" width="8.7109375" style="3" customWidth="1"/>
    <col min="26" max="26" width="13.7109375" style="3" customWidth="1"/>
    <col min="27" max="16384" width="9.140625" style="3"/>
  </cols>
  <sheetData>
    <row r="1" spans="1:27" ht="12" customHeight="1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27" ht="29.25" customHeight="1">
      <c r="A2" s="212"/>
      <c r="B2" s="232" t="s">
        <v>135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13"/>
      <c r="O2" s="13"/>
      <c r="P2" s="13"/>
      <c r="Q2" s="13"/>
    </row>
    <row r="3" spans="1:27" ht="16.5" customHeight="1">
      <c r="A3" s="212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N3" s="234" t="s">
        <v>127</v>
      </c>
      <c r="O3" s="13"/>
      <c r="P3" s="13"/>
      <c r="Q3" s="13"/>
    </row>
    <row r="4" spans="1:27" ht="21" customHeight="1">
      <c r="A4" s="212"/>
      <c r="B4" s="235" t="s">
        <v>134</v>
      </c>
      <c r="C4" s="208" t="s">
        <v>38</v>
      </c>
      <c r="D4" s="4">
        <f>VLOOKUP($N$4,'Biodata Siswa'!$A$11:$C$55,2,FALSE)</f>
        <v>0</v>
      </c>
      <c r="E4" s="13"/>
      <c r="G4" s="4"/>
      <c r="H4" s="236"/>
      <c r="I4" s="236"/>
      <c r="K4" s="237"/>
      <c r="L4" s="237"/>
      <c r="N4" s="184">
        <v>5</v>
      </c>
      <c r="O4" s="236"/>
      <c r="P4" s="236"/>
      <c r="Q4" s="236"/>
    </row>
    <row r="5" spans="1:27" ht="21" customHeight="1">
      <c r="A5" s="212"/>
      <c r="B5" s="4" t="s">
        <v>39</v>
      </c>
      <c r="C5" s="208" t="s">
        <v>38</v>
      </c>
      <c r="D5" s="238" t="str">
        <f>Data_Sekolah!D23</f>
        <v>3 (Tiga)</v>
      </c>
      <c r="E5" s="13"/>
      <c r="G5" s="4"/>
      <c r="H5" s="236"/>
      <c r="I5" s="236"/>
      <c r="K5" s="239"/>
      <c r="L5" s="239"/>
      <c r="M5" s="239"/>
      <c r="N5" s="236"/>
      <c r="O5" s="236"/>
      <c r="P5" s="236"/>
      <c r="Q5" s="236"/>
    </row>
    <row r="6" spans="1:27" ht="21" customHeight="1">
      <c r="A6" s="212"/>
      <c r="B6" s="4" t="s">
        <v>128</v>
      </c>
      <c r="C6" s="208" t="s">
        <v>38</v>
      </c>
      <c r="D6" s="240" t="s">
        <v>175</v>
      </c>
      <c r="E6" s="13"/>
      <c r="G6" s="4"/>
      <c r="H6" s="236"/>
      <c r="I6" s="236"/>
      <c r="K6" s="239"/>
      <c r="L6" s="239"/>
      <c r="M6" s="239"/>
      <c r="N6" s="236"/>
      <c r="O6" s="236"/>
      <c r="P6" s="236"/>
      <c r="Q6" s="236"/>
    </row>
    <row r="7" spans="1:27" ht="14.25" customHeight="1" thickBot="1">
      <c r="A7" s="212"/>
      <c r="B7" s="13"/>
      <c r="C7" s="4"/>
      <c r="D7" s="4"/>
      <c r="E7" s="4"/>
      <c r="F7" s="4"/>
      <c r="G7" s="4"/>
      <c r="H7" s="236"/>
      <c r="I7" s="236"/>
      <c r="J7" s="240"/>
      <c r="K7" s="239"/>
      <c r="L7" s="239"/>
      <c r="M7" s="239"/>
      <c r="N7" s="236"/>
      <c r="O7" s="236"/>
      <c r="P7" s="236"/>
      <c r="Q7" s="236"/>
    </row>
    <row r="8" spans="1:27" ht="14.25" hidden="1" customHeight="1" thickBot="1">
      <c r="A8" s="212"/>
      <c r="B8" s="13"/>
      <c r="C8" s="4"/>
      <c r="D8" s="4"/>
      <c r="E8" s="4"/>
      <c r="F8" s="4"/>
      <c r="G8" s="4"/>
      <c r="H8" s="236"/>
      <c r="I8" s="236"/>
      <c r="J8" s="240"/>
      <c r="K8" s="239"/>
      <c r="L8" s="239"/>
      <c r="M8" s="239"/>
      <c r="N8" s="236"/>
      <c r="O8" s="236"/>
      <c r="P8" s="236"/>
      <c r="Q8" s="236"/>
      <c r="R8" s="281">
        <f>$N$12</f>
        <v>0</v>
      </c>
      <c r="S8" s="281">
        <f>$N$13</f>
        <v>0</v>
      </c>
      <c r="T8" s="281">
        <f>$N$14</f>
        <v>0</v>
      </c>
      <c r="U8" s="281">
        <f>$N$16</f>
        <v>0</v>
      </c>
      <c r="V8" s="281">
        <f>$N$18</f>
        <v>0</v>
      </c>
      <c r="W8" s="281">
        <f>$N$19</f>
        <v>0</v>
      </c>
      <c r="X8" s="281">
        <f>$N$20</f>
        <v>0</v>
      </c>
      <c r="Y8" s="281">
        <f>$N$21</f>
        <v>0</v>
      </c>
      <c r="Z8" s="281">
        <f>$N$23</f>
        <v>0</v>
      </c>
    </row>
    <row r="9" spans="1:27" ht="18" customHeight="1" thickBot="1">
      <c r="A9" s="212"/>
      <c r="B9" s="423" t="s">
        <v>44</v>
      </c>
      <c r="C9" s="429" t="s">
        <v>94</v>
      </c>
      <c r="D9" s="426" t="s">
        <v>93</v>
      </c>
      <c r="E9" s="241"/>
      <c r="F9" s="420" t="s">
        <v>96</v>
      </c>
      <c r="G9" s="421"/>
      <c r="H9" s="421"/>
      <c r="I9" s="421"/>
      <c r="J9" s="421"/>
      <c r="K9" s="421"/>
      <c r="L9" s="421"/>
      <c r="M9" s="421"/>
      <c r="N9" s="422"/>
      <c r="O9" s="13"/>
      <c r="P9" s="407" t="s">
        <v>92</v>
      </c>
      <c r="Q9" s="407" t="s">
        <v>161</v>
      </c>
      <c r="R9" s="413" t="s">
        <v>131</v>
      </c>
      <c r="S9" s="414"/>
      <c r="T9" s="415"/>
      <c r="U9" s="289" t="s">
        <v>91</v>
      </c>
      <c r="V9" s="416" t="s">
        <v>47</v>
      </c>
      <c r="W9" s="417"/>
      <c r="X9" s="417"/>
      <c r="Y9" s="418"/>
      <c r="Z9" s="289" t="s">
        <v>176</v>
      </c>
    </row>
    <row r="10" spans="1:27" ht="16.5" thickBot="1">
      <c r="A10" s="212"/>
      <c r="B10" s="424"/>
      <c r="C10" s="430"/>
      <c r="D10" s="427"/>
      <c r="E10" s="242"/>
      <c r="F10" s="432" t="s">
        <v>170</v>
      </c>
      <c r="G10" s="433"/>
      <c r="H10" s="433"/>
      <c r="I10" s="434"/>
      <c r="J10" s="435"/>
      <c r="K10" s="394" t="s">
        <v>125</v>
      </c>
      <c r="L10" s="394" t="s">
        <v>126</v>
      </c>
      <c r="M10" s="404" t="s">
        <v>8</v>
      </c>
      <c r="N10" s="394" t="s">
        <v>168</v>
      </c>
      <c r="O10" s="13"/>
      <c r="P10" s="407"/>
      <c r="Q10" s="407"/>
      <c r="R10" s="243" t="str">
        <f>$D$12</f>
        <v>4.1</v>
      </c>
      <c r="S10" s="163" t="str">
        <f>$D$13</f>
        <v>4.3</v>
      </c>
      <c r="T10" s="163" t="str">
        <f>$D$14</f>
        <v>4.4</v>
      </c>
      <c r="U10" s="243" t="str">
        <f>$D$16</f>
        <v>4.4</v>
      </c>
      <c r="V10" s="243" t="str">
        <f>$D$18</f>
        <v>4.1</v>
      </c>
      <c r="W10" s="163" t="str">
        <f>$D$19</f>
        <v>4.2</v>
      </c>
      <c r="X10" s="163" t="str">
        <f>$D$20</f>
        <v>4.3</v>
      </c>
      <c r="Y10" s="163" t="str">
        <f>$D$21</f>
        <v>4.4</v>
      </c>
      <c r="Z10" s="243" t="str">
        <f>$D$23</f>
        <v>4.1</v>
      </c>
    </row>
    <row r="11" spans="1:27" ht="22.5" customHeight="1" thickBot="1">
      <c r="A11" s="212"/>
      <c r="B11" s="425"/>
      <c r="C11" s="431"/>
      <c r="D11" s="428"/>
      <c r="E11" s="244"/>
      <c r="F11" s="245">
        <v>1</v>
      </c>
      <c r="G11" s="245">
        <v>2</v>
      </c>
      <c r="H11" s="245">
        <v>3</v>
      </c>
      <c r="I11" s="245">
        <v>4</v>
      </c>
      <c r="J11" s="246" t="s">
        <v>11</v>
      </c>
      <c r="K11" s="395"/>
      <c r="L11" s="395"/>
      <c r="M11" s="405"/>
      <c r="N11" s="395"/>
      <c r="O11" s="13"/>
      <c r="P11" s="282">
        <f>N4</f>
        <v>5</v>
      </c>
      <c r="Q11" s="299">
        <f>D4</f>
        <v>0</v>
      </c>
      <c r="R11" s="185">
        <f t="shared" ref="R11:Z11" si="0">R8</f>
        <v>0</v>
      </c>
      <c r="S11" s="185">
        <f t="shared" si="0"/>
        <v>0</v>
      </c>
      <c r="T11" s="185">
        <f t="shared" si="0"/>
        <v>0</v>
      </c>
      <c r="U11" s="185">
        <f t="shared" si="0"/>
        <v>0</v>
      </c>
      <c r="V11" s="185">
        <f t="shared" si="0"/>
        <v>0</v>
      </c>
      <c r="W11" s="185">
        <f t="shared" si="0"/>
        <v>0</v>
      </c>
      <c r="X11" s="185">
        <f t="shared" si="0"/>
        <v>0</v>
      </c>
      <c r="Y11" s="185">
        <f t="shared" si="0"/>
        <v>0</v>
      </c>
      <c r="Z11" s="185">
        <f t="shared" si="0"/>
        <v>0</v>
      </c>
    </row>
    <row r="12" spans="1:27" ht="15.75">
      <c r="A12" s="212"/>
      <c r="B12" s="392">
        <v>1</v>
      </c>
      <c r="C12" s="412" t="str">
        <f>KI_KD!$B$72</f>
        <v>PPKn</v>
      </c>
      <c r="D12" s="267" t="str">
        <f>KI_KD!C80</f>
        <v>4.1</v>
      </c>
      <c r="E12" s="247" t="str">
        <f>KI_KD!D80</f>
        <v>PPKn 4_1</v>
      </c>
      <c r="F12" s="274">
        <f>VLOOKUP($N$4,'Nilai Harian KI4 Praktik'!$B$12:$AR$56,4,FALSE)</f>
        <v>0</v>
      </c>
      <c r="G12" s="274">
        <f>VLOOKUP($N$4,'Nilai Harian KI4 Praktik'!$B$12:$AR$56,15,FALSE)</f>
        <v>0</v>
      </c>
      <c r="H12" s="274">
        <f>VLOOKUP($N$4,'Nilai Harian KI4 Praktik'!$B$12:$AR$56,23,FALSE)</f>
        <v>0</v>
      </c>
      <c r="I12" s="274">
        <f>VLOOKUP($N$4,'Nilai Harian KI4 Praktik'!$B$12:$AR$56,34,FALSE)</f>
        <v>0</v>
      </c>
      <c r="J12" s="269">
        <f>AVERAGE(F12:I12)</f>
        <v>0</v>
      </c>
      <c r="K12" s="406">
        <f>KKM!$F$10</f>
        <v>80</v>
      </c>
      <c r="L12" s="406" t="str">
        <f>KKM!E8</f>
        <v>65</v>
      </c>
      <c r="M12" s="185"/>
      <c r="N12" s="272">
        <f>IF(M12=0,J12,IF(M12&lt;J12,J12,IF(M12&lt;$K$12,M12,IF(M12&gt;$K$12,$K$12,IF(M12=$K$12,$K$12)))))</f>
        <v>0</v>
      </c>
      <c r="O12" s="13"/>
      <c r="P12" s="13"/>
      <c r="Q12" s="13"/>
    </row>
    <row r="13" spans="1:27" ht="15.75">
      <c r="A13" s="212"/>
      <c r="B13" s="392"/>
      <c r="C13" s="412"/>
      <c r="D13" s="267" t="str">
        <f>KI_KD!C81</f>
        <v>4.3</v>
      </c>
      <c r="E13" s="247" t="str">
        <f>KI_KD!D81</f>
        <v>PPKn 4_3</v>
      </c>
      <c r="F13" s="274">
        <f>VLOOKUP($N$4,'Nilai Harian KI4 Praktik'!$B$12:$AR$56,5,FALSE)</f>
        <v>0</v>
      </c>
      <c r="G13" s="274">
        <f>VLOOKUP($N$4,'Nilai Harian KI4 Praktik'!$B$12:$AR$56,16,FALSE)</f>
        <v>0</v>
      </c>
      <c r="H13" s="274">
        <f>VLOOKUP($N$4,'Nilai Harian KI4 Praktik'!$B$12:$AR$56,24,FALSE)</f>
        <v>0</v>
      </c>
      <c r="I13" s="274">
        <f>VLOOKUP($N$4,'Nilai Harian KI4 Praktik'!$B$12:$AR$56,35,FALSE)</f>
        <v>0</v>
      </c>
      <c r="J13" s="269">
        <f>AVERAGE(F13:I13)</f>
        <v>0</v>
      </c>
      <c r="K13" s="398"/>
      <c r="L13" s="398"/>
      <c r="M13" s="185"/>
      <c r="N13" s="272">
        <f>IF(M13=0,J13,IF(M13&lt;J13,J13,IF(M13&lt;$K$12,M13,IF(M13&gt;$K$12,$K$12,IF(M13=$K$12,$K$12)))))</f>
        <v>0</v>
      </c>
      <c r="O13" s="13"/>
      <c r="P13" s="13"/>
      <c r="Q13" s="13"/>
    </row>
    <row r="14" spans="1:27" ht="15.75">
      <c r="A14" s="212"/>
      <c r="B14" s="392"/>
      <c r="C14" s="412"/>
      <c r="D14" s="267" t="str">
        <f>KI_KD!C82</f>
        <v>4.4</v>
      </c>
      <c r="E14" s="247" t="str">
        <f>KI_KD!D82</f>
        <v>PPKn 4_4</v>
      </c>
      <c r="F14" s="274">
        <f>VLOOKUP($N$4,'Nilai Harian KI4 Praktik'!$B$12:$AR$56,6,FALSE)</f>
        <v>0</v>
      </c>
      <c r="G14" s="274">
        <f>VLOOKUP($N$4,'Nilai Harian KI4 Praktik'!$B$12:$AR$56,17,FALSE)</f>
        <v>0</v>
      </c>
      <c r="H14" s="274">
        <f>VLOOKUP($N$4,'Nilai Harian KI4 Praktik'!$B$12:$AR$56,25,FALSE)</f>
        <v>0</v>
      </c>
      <c r="I14" s="274">
        <f>VLOOKUP($N$4,'Nilai Harian KI4 Praktik'!$B$12:$AR$56,36,FALSE)</f>
        <v>0</v>
      </c>
      <c r="J14" s="269">
        <f>AVERAGE(F14:I14)</f>
        <v>0</v>
      </c>
      <c r="K14" s="399"/>
      <c r="L14" s="399"/>
      <c r="M14" s="185"/>
      <c r="N14" s="272">
        <f>IF(M14=0,J14,IF(M14&lt;J14,J14,IF(M14&lt;$K$12,M14,IF(M14&gt;$K$12,$K$12,IF(M14=$K$12,$K$12)))))</f>
        <v>0</v>
      </c>
      <c r="O14" s="13"/>
      <c r="P14" s="13"/>
      <c r="Q14" s="13"/>
    </row>
    <row r="15" spans="1:27" ht="18.75" customHeight="1">
      <c r="A15" s="212"/>
      <c r="B15" s="393"/>
      <c r="C15" s="396"/>
      <c r="D15" s="249"/>
      <c r="E15" s="249"/>
      <c r="F15" s="275"/>
      <c r="G15" s="275"/>
      <c r="H15" s="275"/>
      <c r="I15" s="275"/>
      <c r="J15" s="271">
        <f>ROUNDUP(AVERAGE(J12:J14),0)</f>
        <v>0</v>
      </c>
      <c r="K15" s="249"/>
      <c r="L15" s="249"/>
      <c r="M15" s="249"/>
      <c r="N15" s="273"/>
      <c r="O15" s="13"/>
      <c r="P15" s="411"/>
      <c r="Q15" s="411"/>
      <c r="R15" s="286"/>
      <c r="S15" s="286"/>
      <c r="T15" s="286"/>
      <c r="U15" s="286"/>
      <c r="V15" s="286"/>
      <c r="W15" s="286"/>
      <c r="X15" s="286"/>
      <c r="Y15" s="286"/>
      <c r="Z15" s="286"/>
      <c r="AA15" s="27"/>
    </row>
    <row r="16" spans="1:27" ht="18.75" customHeight="1">
      <c r="A16" s="212"/>
      <c r="B16" s="393">
        <v>2</v>
      </c>
      <c r="C16" s="396" t="str">
        <f>KI_KD!$B$73</f>
        <v>Bhs. Indonesia</v>
      </c>
      <c r="D16" s="268" t="str">
        <f>KI_KD!C83</f>
        <v>4.4</v>
      </c>
      <c r="E16" s="248" t="str">
        <f>KI_KD!D83</f>
        <v>Bhs. Indonesia 4_4</v>
      </c>
      <c r="F16" s="274">
        <f>VLOOKUP($N$4,'Nilai Harian KI4 Praktik'!$B$12:$AR$56,7,FALSE)</f>
        <v>0</v>
      </c>
      <c r="G16" s="274">
        <f>VLOOKUP($N$4,'Nilai Harian KI4 Praktik'!$B$12:$AR$56,18,FALSE)</f>
        <v>0</v>
      </c>
      <c r="H16" s="274">
        <f>VLOOKUP($N$4,'Nilai Harian KI4 Praktik'!$B$12:$AR$56,26,FALSE)</f>
        <v>0</v>
      </c>
      <c r="I16" s="274">
        <f>VLOOKUP($N$4,'Nilai Harian KI4 Praktik'!$B$12:$AR$56,37,FALSE)</f>
        <v>0</v>
      </c>
      <c r="J16" s="270">
        <f>AVERAGE(F16:I16)</f>
        <v>0</v>
      </c>
      <c r="K16" s="248">
        <f>KKM!$F$11</f>
        <v>65</v>
      </c>
      <c r="L16" s="248" t="str">
        <f>KKM!E8</f>
        <v>65</v>
      </c>
      <c r="M16" s="185"/>
      <c r="N16" s="272">
        <f>IF(M16=0,J16,IF(M16&lt;J16,J16,IF(M16&lt;$K$16,M16,IF(M16&gt;$K$16,$K$16,IF(M16=$K$16,$K$16)))))</f>
        <v>0</v>
      </c>
      <c r="O16" s="13"/>
      <c r="P16" s="411"/>
      <c r="Q16" s="411"/>
      <c r="R16" s="263"/>
      <c r="S16" s="263"/>
      <c r="T16" s="263"/>
      <c r="U16" s="263"/>
      <c r="V16" s="263"/>
      <c r="W16" s="263"/>
      <c r="X16" s="263"/>
      <c r="Y16" s="263"/>
      <c r="Z16" s="263"/>
      <c r="AA16" s="27"/>
    </row>
    <row r="17" spans="1:27" ht="18.75" customHeight="1">
      <c r="A17" s="212"/>
      <c r="B17" s="393"/>
      <c r="C17" s="396"/>
      <c r="D17" s="249"/>
      <c r="E17" s="249"/>
      <c r="F17" s="275"/>
      <c r="G17" s="275"/>
      <c r="H17" s="275"/>
      <c r="I17" s="275"/>
      <c r="J17" s="271">
        <f>ROUNDUP(AVERAGE(J16:J16),0)</f>
        <v>0</v>
      </c>
      <c r="K17" s="249"/>
      <c r="L17" s="249"/>
      <c r="M17" s="249"/>
      <c r="N17" s="273"/>
      <c r="O17" s="13"/>
      <c r="P17" s="300"/>
      <c r="Q17" s="229"/>
      <c r="R17" s="278"/>
      <c r="S17" s="278"/>
      <c r="T17" s="278"/>
      <c r="U17" s="278"/>
      <c r="V17" s="278"/>
      <c r="W17" s="278"/>
      <c r="X17" s="278"/>
      <c r="Y17" s="278"/>
      <c r="Z17" s="278"/>
      <c r="AA17" s="27"/>
    </row>
    <row r="18" spans="1:27" ht="18.75" customHeight="1">
      <c r="A18" s="212"/>
      <c r="B18" s="419">
        <v>3</v>
      </c>
      <c r="C18" s="408" t="str">
        <f>KI_KD!B77</f>
        <v>SBdP</v>
      </c>
      <c r="D18" s="268" t="str">
        <f>KI_KD!C84</f>
        <v>4.1</v>
      </c>
      <c r="E18" s="248" t="str">
        <f>KI_KD!D84</f>
        <v>SBdP 4_1</v>
      </c>
      <c r="F18" s="274">
        <f>VLOOKUP($N$4,'Nilai Harian KI4 Praktik'!$B$12:$AR$56,8,FALSE)</f>
        <v>0</v>
      </c>
      <c r="G18" s="308"/>
      <c r="H18" s="274">
        <f>VLOOKUP($N$4,'Nilai Harian KI4 Praktik'!$B$12:$AR$56,27,FALSE)</f>
        <v>0</v>
      </c>
      <c r="I18" s="274">
        <f>VLOOKUP($N$4,'Nilai Harian KI4 Praktik'!$B$12:$AR$56,38,FALSE)</f>
        <v>0</v>
      </c>
      <c r="J18" s="270">
        <f>AVERAGE(F18:I18)</f>
        <v>0</v>
      </c>
      <c r="K18" s="397">
        <f>KKM!$F$12</f>
        <v>71</v>
      </c>
      <c r="L18" s="397" t="str">
        <f>KKM!E8</f>
        <v>65</v>
      </c>
      <c r="M18" s="185"/>
      <c r="N18" s="272">
        <f>IF(M18=0,J18,IF(M18&lt;J18,J18,IF(M18&lt;$K$18,M18,IF(M18&gt;$K$18,$K$18,IF(M18=$K$18,$K$18)))))</f>
        <v>0</v>
      </c>
      <c r="O18" s="13"/>
      <c r="P18" s="300"/>
      <c r="Q18" s="229"/>
      <c r="R18" s="278"/>
      <c r="S18" s="278"/>
      <c r="T18" s="278"/>
      <c r="U18" s="278"/>
      <c r="V18" s="278"/>
      <c r="W18" s="278"/>
      <c r="X18" s="278"/>
      <c r="Y18" s="278"/>
      <c r="Z18" s="278"/>
      <c r="AA18" s="27"/>
    </row>
    <row r="19" spans="1:27" ht="18.75" customHeight="1">
      <c r="A19" s="212"/>
      <c r="B19" s="419"/>
      <c r="C19" s="408"/>
      <c r="D19" s="268" t="str">
        <f>KI_KD!C85</f>
        <v>4.2</v>
      </c>
      <c r="E19" s="248" t="str">
        <f>KI_KD!D85</f>
        <v>SBdP 4_2</v>
      </c>
      <c r="F19" s="274">
        <f>VLOOKUP($N$4,'Nilai Harian KI4 Praktik'!$B$12:$AR$56,9,FALSE)</f>
        <v>0</v>
      </c>
      <c r="G19" s="308"/>
      <c r="H19" s="274">
        <f>VLOOKUP($N$4,'Nilai Harian KI4 Praktik'!$B$12:$AR$56,28,FALSE)</f>
        <v>0</v>
      </c>
      <c r="I19" s="274">
        <f>VLOOKUP($N$4,'Nilai Harian KI4 Praktik'!$B$12:$AR$56,39,FALSE)</f>
        <v>0</v>
      </c>
      <c r="J19" s="270">
        <f>AVERAGE(F19:I19)</f>
        <v>0</v>
      </c>
      <c r="K19" s="398"/>
      <c r="L19" s="398"/>
      <c r="M19" s="185"/>
      <c r="N19" s="272">
        <f>IF(M19=0,J19,IF(M19&lt;J19,J19,IF(M19&lt;$K$18,M19,IF(M19&gt;$K$18,$K$18,IF(M19=$K$18,$K$18)))))</f>
        <v>0</v>
      </c>
      <c r="O19" s="13"/>
      <c r="P19" s="300"/>
      <c r="Q19" s="229"/>
      <c r="R19" s="278"/>
      <c r="S19" s="278"/>
      <c r="T19" s="278"/>
      <c r="U19" s="278"/>
      <c r="V19" s="278"/>
      <c r="W19" s="278"/>
      <c r="X19" s="278"/>
      <c r="Y19" s="278"/>
      <c r="Z19" s="278"/>
      <c r="AA19" s="27"/>
    </row>
    <row r="20" spans="1:27" ht="18.75" customHeight="1">
      <c r="A20" s="212"/>
      <c r="B20" s="419"/>
      <c r="C20" s="408"/>
      <c r="D20" s="268" t="str">
        <f>KI_KD!C86</f>
        <v>4.3</v>
      </c>
      <c r="E20" s="248" t="str">
        <f>KI_KD!D86</f>
        <v>SBdP 4_3</v>
      </c>
      <c r="F20" s="274">
        <f>VLOOKUP($N$4,'Nilai Harian KI4 Praktik'!$B$12:$AR$56,10,FALSE)</f>
        <v>0</v>
      </c>
      <c r="G20" s="274">
        <f>VLOOKUP($N$4,'Nilai Harian KI4 Praktik'!$B$12:$AR$56,19,FALSE)</f>
        <v>0</v>
      </c>
      <c r="H20" s="274">
        <f>VLOOKUP($N$4,'Nilai Harian KI4 Praktik'!$B$12:$AR$56,29,FALSE)</f>
        <v>0</v>
      </c>
      <c r="I20" s="274">
        <f>VLOOKUP($N$4,'Nilai Harian KI4 Praktik'!$B$12:$AR$56,40,FALSE)</f>
        <v>0</v>
      </c>
      <c r="J20" s="270">
        <f>AVERAGE(F20:I20)</f>
        <v>0</v>
      </c>
      <c r="K20" s="398"/>
      <c r="L20" s="398"/>
      <c r="M20" s="185"/>
      <c r="N20" s="272">
        <f>IF(M20=0,J20,IF(M20&lt;J20,J20,IF(M20&lt;$K$18,M20,IF(M20&gt;$K$18,$K$18,IF(M20=$K$18,$K$18)))))</f>
        <v>0</v>
      </c>
      <c r="O20" s="13"/>
      <c r="P20" s="300"/>
      <c r="Q20" s="229"/>
      <c r="R20" s="278"/>
      <c r="S20" s="278"/>
      <c r="T20" s="278"/>
      <c r="U20" s="278"/>
      <c r="V20" s="278"/>
      <c r="W20" s="278"/>
      <c r="X20" s="278"/>
      <c r="Y20" s="278"/>
      <c r="Z20" s="278"/>
      <c r="AA20" s="27"/>
    </row>
    <row r="21" spans="1:27" ht="18.75" customHeight="1">
      <c r="A21" s="212"/>
      <c r="B21" s="419"/>
      <c r="C21" s="408"/>
      <c r="D21" s="268" t="str">
        <f>KI_KD!C87</f>
        <v>4.4</v>
      </c>
      <c r="E21" s="248" t="str">
        <f>KI_KD!D87</f>
        <v>SBdP 4_4</v>
      </c>
      <c r="F21" s="274">
        <f>VLOOKUP($N$4,'Nilai Harian KI4 Praktik'!$B$12:$AR$56,11,FALSE)</f>
        <v>0</v>
      </c>
      <c r="G21" s="308"/>
      <c r="H21" s="274">
        <f>VLOOKUP($N$4,'Nilai Harian KI4 Praktik'!$B$12:$AR$56,30,FALSE)</f>
        <v>0</v>
      </c>
      <c r="I21" s="274">
        <f>VLOOKUP($N$4,'Nilai Harian KI4 Praktik'!$B$12:$AR$56,41,FALSE)</f>
        <v>0</v>
      </c>
      <c r="J21" s="270">
        <f>AVERAGE(F21:I21)</f>
        <v>0</v>
      </c>
      <c r="K21" s="399"/>
      <c r="L21" s="399"/>
      <c r="M21" s="185"/>
      <c r="N21" s="272">
        <f>IF(M21=0,J21,IF(M21&lt;J21,J21,IF(M21&lt;$K$18,M21,IF(M21&gt;$K$18,$K$18,IF(M21=$K$18,$K$18)))))</f>
        <v>0</v>
      </c>
      <c r="O21" s="13"/>
      <c r="P21" s="300"/>
      <c r="Q21" s="229"/>
      <c r="R21" s="278"/>
      <c r="S21" s="278"/>
      <c r="T21" s="278"/>
      <c r="U21" s="278"/>
      <c r="V21" s="278"/>
      <c r="W21" s="278"/>
      <c r="X21" s="278"/>
      <c r="Y21" s="278"/>
      <c r="Z21" s="278"/>
      <c r="AA21" s="27"/>
    </row>
    <row r="22" spans="1:27" ht="18.75" customHeight="1">
      <c r="A22" s="212"/>
      <c r="B22" s="419"/>
      <c r="C22" s="408"/>
      <c r="D22" s="249"/>
      <c r="E22" s="249"/>
      <c r="F22" s="275"/>
      <c r="G22" s="275"/>
      <c r="H22" s="275"/>
      <c r="I22" s="275"/>
      <c r="J22" s="271">
        <f>ROUNDUP(AVERAGE(J18:J21),0)</f>
        <v>0</v>
      </c>
      <c r="K22" s="249"/>
      <c r="L22" s="249"/>
      <c r="M22" s="249"/>
      <c r="N22" s="273"/>
      <c r="O22" s="13"/>
      <c r="P22" s="300"/>
      <c r="Q22" s="229"/>
      <c r="R22" s="278"/>
      <c r="S22" s="278"/>
      <c r="T22" s="278"/>
      <c r="U22" s="278"/>
      <c r="V22" s="278"/>
      <c r="W22" s="278"/>
      <c r="X22" s="278"/>
      <c r="Y22" s="278"/>
      <c r="Z22" s="278"/>
      <c r="AA22" s="27"/>
    </row>
    <row r="23" spans="1:27" ht="18.75" customHeight="1">
      <c r="A23" s="212"/>
      <c r="B23" s="393">
        <v>4</v>
      </c>
      <c r="C23" s="396" t="str">
        <f>KI_KD!B78</f>
        <v>Matematika</v>
      </c>
      <c r="D23" s="268" t="str">
        <f>KI_KD!C88</f>
        <v>4.1</v>
      </c>
      <c r="E23" s="248" t="str">
        <f>KI_KD!D88</f>
        <v>Matematika 4_1</v>
      </c>
      <c r="F23" s="274">
        <f>VLOOKUP($N$4,'Nilai Harian KI4 Praktik'!$B$12:$AR$56,12,FALSE)</f>
        <v>0</v>
      </c>
      <c r="G23" s="274">
        <f>VLOOKUP($N$4,'Nilai Harian KI4 Praktik'!$B$12:$AR$56,20,FALSE)</f>
        <v>0</v>
      </c>
      <c r="H23" s="274">
        <f>VLOOKUP($N$4,'Nilai Harian KI4 Praktik'!$B$12:$AR$56,31,FALSE)</f>
        <v>0</v>
      </c>
      <c r="I23" s="274">
        <f>VLOOKUP($N$4,'Nilai Harian KI4 Praktik'!$B$12:$AR$56,42,FALSE)</f>
        <v>0</v>
      </c>
      <c r="J23" s="270">
        <f>AVERAGE(F23:I23)</f>
        <v>0</v>
      </c>
      <c r="K23" s="290">
        <f>KKM!$F$13</f>
        <v>65</v>
      </c>
      <c r="L23" s="290" t="str">
        <f>KKM!E8</f>
        <v>65</v>
      </c>
      <c r="M23" s="185"/>
      <c r="N23" s="272">
        <f>IF(M23=0,J23,IF(M23&lt;J23,J23,IF(M23&lt;$K$23,M23,IF(M23&gt;$K$23,$K$23,IF(M23=$K$23,$K$23)))))</f>
        <v>0</v>
      </c>
      <c r="O23" s="13"/>
      <c r="P23" s="300"/>
      <c r="Q23" s="229"/>
      <c r="R23" s="278"/>
      <c r="S23" s="278"/>
      <c r="T23" s="278"/>
      <c r="U23" s="278"/>
      <c r="V23" s="278"/>
      <c r="W23" s="278"/>
      <c r="X23" s="278"/>
      <c r="Y23" s="278"/>
      <c r="Z23" s="278"/>
      <c r="AA23" s="27"/>
    </row>
    <row r="24" spans="1:27" ht="18.75" customHeight="1">
      <c r="A24" s="212"/>
      <c r="B24" s="393"/>
      <c r="C24" s="396"/>
      <c r="D24" s="249"/>
      <c r="E24" s="249"/>
      <c r="F24" s="275"/>
      <c r="G24" s="275"/>
      <c r="H24" s="275"/>
      <c r="I24" s="275"/>
      <c r="J24" s="271">
        <f>ROUNDUP(AVERAGE(J23:J23),0)</f>
        <v>0</v>
      </c>
      <c r="K24" s="249"/>
      <c r="L24" s="249"/>
      <c r="M24" s="249"/>
      <c r="N24" s="273"/>
      <c r="O24" s="13"/>
      <c r="P24" s="300"/>
      <c r="Q24" s="229"/>
      <c r="R24" s="278"/>
      <c r="S24" s="278"/>
      <c r="T24" s="278"/>
      <c r="U24" s="278"/>
      <c r="V24" s="278"/>
      <c r="W24" s="278"/>
      <c r="X24" s="278"/>
      <c r="Y24" s="278"/>
      <c r="Z24" s="278"/>
      <c r="AA24" s="27"/>
    </row>
    <row r="25" spans="1:27" ht="18.75" customHeight="1">
      <c r="A25" s="212"/>
      <c r="B25" s="251"/>
      <c r="C25" s="251"/>
      <c r="D25" s="252"/>
      <c r="E25" s="252"/>
      <c r="F25" s="252"/>
      <c r="G25" s="252"/>
      <c r="H25" s="252"/>
      <c r="I25" s="252"/>
      <c r="J25" s="253"/>
      <c r="K25" s="254"/>
      <c r="L25" s="254"/>
      <c r="M25" s="254"/>
      <c r="N25" s="254"/>
      <c r="O25" s="255"/>
      <c r="P25" s="300"/>
      <c r="Q25" s="229"/>
      <c r="R25" s="278"/>
      <c r="S25" s="278"/>
      <c r="T25" s="278"/>
      <c r="U25" s="278"/>
      <c r="V25" s="278"/>
      <c r="W25" s="278"/>
      <c r="X25" s="278"/>
      <c r="Y25" s="278"/>
      <c r="Z25" s="278"/>
      <c r="AA25" s="27"/>
    </row>
    <row r="26" spans="1:27" ht="18.75" customHeight="1">
      <c r="A26" s="212"/>
      <c r="B26" s="279" t="s">
        <v>162</v>
      </c>
      <c r="C26" s="183"/>
      <c r="D26" s="280"/>
      <c r="E26" s="280"/>
      <c r="F26" s="280"/>
      <c r="G26" s="280"/>
      <c r="H26" s="280"/>
      <c r="I26" s="280"/>
      <c r="J26" s="252"/>
      <c r="K26" s="253"/>
      <c r="L26" s="256"/>
      <c r="M26" s="409">
        <f>Data_Sekolah!$D$26</f>
        <v>0</v>
      </c>
      <c r="N26" s="410"/>
      <c r="O26" s="255"/>
      <c r="P26" s="300"/>
      <c r="Q26" s="229"/>
      <c r="R26" s="278"/>
      <c r="S26" s="278"/>
      <c r="T26" s="278"/>
      <c r="U26" s="278"/>
      <c r="V26" s="278"/>
      <c r="W26" s="278"/>
      <c r="X26" s="278"/>
      <c r="Y26" s="278"/>
      <c r="Z26" s="278"/>
      <c r="AA26" s="27"/>
    </row>
    <row r="27" spans="1:27" ht="18.75" customHeight="1">
      <c r="A27" s="212"/>
      <c r="B27" s="279" t="s">
        <v>163</v>
      </c>
      <c r="C27" s="182"/>
      <c r="D27" s="280"/>
      <c r="E27" s="280"/>
      <c r="F27" s="280"/>
      <c r="G27" s="280"/>
      <c r="H27" s="280"/>
      <c r="I27" s="280"/>
      <c r="J27" s="252"/>
      <c r="K27" s="253"/>
      <c r="L27" s="254"/>
      <c r="M27" s="403" t="s">
        <v>172</v>
      </c>
      <c r="N27" s="403"/>
      <c r="O27" s="255"/>
      <c r="P27" s="300"/>
      <c r="Q27" s="229"/>
      <c r="R27" s="278"/>
      <c r="S27" s="278"/>
      <c r="T27" s="278"/>
      <c r="U27" s="278"/>
      <c r="V27" s="278"/>
      <c r="W27" s="278"/>
      <c r="X27" s="278"/>
      <c r="Y27" s="278"/>
      <c r="Z27" s="278"/>
      <c r="AA27" s="27"/>
    </row>
    <row r="28" spans="1:27" ht="18.75" customHeight="1">
      <c r="A28" s="212"/>
      <c r="B28" s="279" t="s">
        <v>164</v>
      </c>
      <c r="C28" s="183"/>
      <c r="D28" s="181"/>
      <c r="E28" s="181"/>
      <c r="F28" s="252"/>
      <c r="G28" s="252"/>
      <c r="H28" s="252"/>
      <c r="I28" s="252"/>
      <c r="J28" s="252"/>
      <c r="K28" s="253"/>
      <c r="L28" s="254"/>
      <c r="M28" s="256"/>
      <c r="N28" s="254"/>
      <c r="O28" s="255"/>
      <c r="P28" s="300"/>
      <c r="Q28" s="229"/>
      <c r="R28" s="278"/>
      <c r="S28" s="278"/>
      <c r="T28" s="278"/>
      <c r="U28" s="278"/>
      <c r="V28" s="278"/>
      <c r="W28" s="278"/>
      <c r="X28" s="278"/>
      <c r="Y28" s="278"/>
      <c r="Z28" s="278"/>
      <c r="AA28" s="27"/>
    </row>
    <row r="29" spans="1:27" ht="18.75" customHeight="1">
      <c r="A29" s="212"/>
      <c r="B29" s="251"/>
      <c r="C29" s="183"/>
      <c r="D29" s="183"/>
      <c r="E29" s="183"/>
      <c r="F29" s="252"/>
      <c r="G29" s="252"/>
      <c r="H29" s="252"/>
      <c r="I29" s="252"/>
      <c r="J29" s="253"/>
      <c r="K29" s="254"/>
      <c r="L29" s="254"/>
      <c r="M29" s="254"/>
      <c r="N29" s="254"/>
      <c r="O29" s="255"/>
      <c r="P29" s="300"/>
      <c r="Q29" s="229"/>
      <c r="R29" s="278"/>
      <c r="S29" s="278"/>
      <c r="T29" s="278"/>
      <c r="U29" s="278"/>
      <c r="V29" s="278"/>
      <c r="W29" s="278"/>
      <c r="X29" s="278"/>
      <c r="Y29" s="278"/>
      <c r="Z29" s="278"/>
      <c r="AA29" s="27"/>
    </row>
    <row r="30" spans="1:27" ht="18.75" customHeight="1">
      <c r="A30" s="212"/>
      <c r="B30" s="251"/>
      <c r="C30" s="181"/>
      <c r="D30" s="181"/>
      <c r="E30" s="181"/>
      <c r="F30" s="252"/>
      <c r="G30" s="252"/>
      <c r="H30" s="252"/>
      <c r="I30" s="252"/>
      <c r="J30" s="253"/>
      <c r="K30" s="254"/>
      <c r="L30" s="254"/>
      <c r="M30" s="400">
        <f>Data_Sekolah!$D$19</f>
        <v>0</v>
      </c>
      <c r="N30" s="401"/>
      <c r="O30" s="255"/>
      <c r="P30" s="300"/>
      <c r="Q30" s="229"/>
      <c r="R30" s="278"/>
      <c r="S30" s="278"/>
      <c r="T30" s="278"/>
      <c r="U30" s="278"/>
      <c r="V30" s="278"/>
      <c r="W30" s="278"/>
      <c r="X30" s="278"/>
      <c r="Y30" s="278"/>
      <c r="Z30" s="278"/>
      <c r="AA30" s="27"/>
    </row>
    <row r="31" spans="1:27" ht="18.75" customHeight="1">
      <c r="A31" s="212"/>
      <c r="B31" s="251"/>
      <c r="C31" s="181"/>
      <c r="D31" s="181"/>
      <c r="E31" s="65"/>
      <c r="F31" s="252"/>
      <c r="G31" s="252"/>
      <c r="H31" s="252"/>
      <c r="I31" s="252"/>
      <c r="J31" s="253"/>
      <c r="K31" s="254"/>
      <c r="L31" s="254"/>
      <c r="M31" s="402" t="str">
        <f>Data_Sekolah!$B$20&amp; " : "&amp;Data_Sekolah!$D$20</f>
        <v xml:space="preserve">NIP : </v>
      </c>
      <c r="N31" s="402"/>
      <c r="O31" s="254"/>
      <c r="P31" s="300"/>
      <c r="Q31" s="229"/>
      <c r="R31" s="278"/>
      <c r="S31" s="278"/>
      <c r="T31" s="278"/>
      <c r="U31" s="278"/>
      <c r="V31" s="278"/>
      <c r="W31" s="278"/>
      <c r="X31" s="278"/>
      <c r="Y31" s="278"/>
      <c r="Z31" s="278"/>
      <c r="AA31" s="27"/>
    </row>
    <row r="32" spans="1:27" ht="20.25" customHeight="1">
      <c r="A32" s="212"/>
      <c r="B32" s="251"/>
      <c r="C32" s="181"/>
      <c r="D32" s="181"/>
      <c r="E32" s="181"/>
      <c r="F32" s="252"/>
      <c r="G32" s="252"/>
      <c r="H32" s="252"/>
      <c r="I32" s="252"/>
      <c r="J32" s="253"/>
      <c r="K32" s="254"/>
      <c r="L32" s="254"/>
      <c r="M32" s="254"/>
      <c r="N32" s="252"/>
      <c r="O32" s="252"/>
      <c r="P32" s="300"/>
      <c r="Q32" s="229"/>
      <c r="R32" s="278"/>
      <c r="S32" s="278"/>
      <c r="T32" s="278"/>
      <c r="U32" s="278"/>
      <c r="V32" s="278"/>
      <c r="W32" s="278"/>
      <c r="X32" s="278"/>
      <c r="Y32" s="278"/>
      <c r="Z32" s="278"/>
      <c r="AA32" s="27"/>
    </row>
    <row r="33" spans="2:27" ht="20.25" customHeight="1">
      <c r="B33" s="251"/>
      <c r="C33" s="181"/>
      <c r="D33" s="181"/>
      <c r="E33" s="181"/>
      <c r="F33" s="252"/>
      <c r="G33" s="252"/>
      <c r="H33" s="252"/>
      <c r="I33" s="252"/>
      <c r="J33" s="253"/>
      <c r="K33" s="254"/>
      <c r="L33" s="254"/>
      <c r="M33" s="257"/>
      <c r="N33" s="258"/>
      <c r="O33" s="258"/>
      <c r="P33" s="300"/>
      <c r="Q33" s="229"/>
      <c r="R33" s="278"/>
      <c r="S33" s="278"/>
      <c r="T33" s="278"/>
      <c r="U33" s="278"/>
      <c r="V33" s="278"/>
      <c r="W33" s="278"/>
      <c r="X33" s="278"/>
      <c r="Y33" s="278"/>
      <c r="Z33" s="278"/>
      <c r="AA33" s="27"/>
    </row>
    <row r="34" spans="2:27" ht="15.75">
      <c r="B34" s="251"/>
      <c r="C34" s="181"/>
      <c r="D34" s="181"/>
      <c r="E34" s="181"/>
      <c r="F34" s="252"/>
      <c r="G34" s="252"/>
      <c r="H34" s="252"/>
      <c r="I34" s="252"/>
      <c r="J34" s="253"/>
      <c r="K34" s="254"/>
      <c r="L34" s="254"/>
      <c r="M34" s="257"/>
      <c r="N34" s="259"/>
      <c r="O34" s="259"/>
      <c r="P34" s="300"/>
      <c r="Q34" s="229"/>
      <c r="R34" s="278"/>
      <c r="S34" s="278"/>
      <c r="T34" s="278"/>
      <c r="U34" s="278"/>
      <c r="V34" s="278"/>
      <c r="W34" s="278"/>
      <c r="X34" s="278"/>
      <c r="Y34" s="278"/>
      <c r="Z34" s="278"/>
      <c r="AA34" s="27"/>
    </row>
    <row r="35" spans="2:27" ht="21" customHeight="1">
      <c r="B35" s="251"/>
      <c r="C35" s="181"/>
      <c r="D35" s="181"/>
      <c r="E35" s="181"/>
      <c r="F35" s="252"/>
      <c r="G35" s="252"/>
      <c r="H35" s="252"/>
      <c r="I35" s="252"/>
      <c r="J35" s="253"/>
      <c r="K35" s="254"/>
      <c r="L35" s="254"/>
      <c r="M35" s="257"/>
      <c r="N35" s="253"/>
      <c r="O35" s="253"/>
      <c r="P35" s="300"/>
      <c r="Q35" s="229"/>
      <c r="R35" s="278"/>
      <c r="S35" s="278"/>
      <c r="T35" s="278"/>
      <c r="U35" s="278"/>
      <c r="V35" s="278"/>
      <c r="W35" s="278"/>
      <c r="X35" s="278"/>
      <c r="Y35" s="278"/>
      <c r="Z35" s="278"/>
      <c r="AA35" s="27"/>
    </row>
    <row r="36" spans="2:27" ht="21" customHeight="1">
      <c r="B36" s="251"/>
      <c r="C36" s="181"/>
      <c r="D36" s="181"/>
      <c r="E36" s="181"/>
      <c r="F36" s="252"/>
      <c r="G36" s="252"/>
      <c r="H36" s="252"/>
      <c r="I36" s="252"/>
      <c r="J36" s="253"/>
      <c r="K36" s="254"/>
      <c r="L36" s="254"/>
      <c r="M36" s="257"/>
      <c r="N36" s="252"/>
      <c r="O36" s="252"/>
      <c r="P36" s="300"/>
      <c r="Q36" s="229"/>
      <c r="R36" s="278"/>
      <c r="S36" s="278"/>
      <c r="T36" s="278"/>
      <c r="U36" s="278"/>
      <c r="V36" s="278"/>
      <c r="W36" s="278"/>
      <c r="X36" s="278"/>
      <c r="Y36" s="278"/>
      <c r="Z36" s="278"/>
      <c r="AA36" s="27"/>
    </row>
    <row r="37" spans="2:27" ht="21" customHeight="1">
      <c r="B37" s="251"/>
      <c r="C37" s="181"/>
      <c r="D37" s="181"/>
      <c r="E37" s="181"/>
      <c r="F37" s="252"/>
      <c r="G37" s="252"/>
      <c r="H37" s="252"/>
      <c r="I37" s="252"/>
      <c r="J37" s="253"/>
      <c r="K37" s="254"/>
      <c r="L37" s="254"/>
      <c r="M37" s="257"/>
      <c r="N37" s="260"/>
      <c r="O37" s="260"/>
      <c r="P37" s="300"/>
      <c r="Q37" s="229"/>
      <c r="R37" s="278"/>
      <c r="S37" s="278"/>
      <c r="T37" s="278"/>
      <c r="U37" s="278"/>
      <c r="V37" s="278"/>
      <c r="W37" s="278"/>
      <c r="X37" s="278"/>
      <c r="Y37" s="278"/>
      <c r="Z37" s="278"/>
      <c r="AA37" s="27"/>
    </row>
    <row r="38" spans="2:27" ht="21" customHeight="1">
      <c r="B38" s="251"/>
      <c r="C38" s="181"/>
      <c r="D38" s="181"/>
      <c r="E38" s="181"/>
      <c r="F38" s="252"/>
      <c r="G38" s="252"/>
      <c r="H38" s="252"/>
      <c r="I38" s="252"/>
      <c r="J38" s="253"/>
      <c r="K38" s="254"/>
      <c r="L38" s="254"/>
      <c r="M38" s="257"/>
      <c r="N38" s="260"/>
      <c r="O38" s="260"/>
      <c r="P38" s="300"/>
      <c r="Q38" s="229"/>
      <c r="R38" s="278"/>
      <c r="S38" s="278"/>
      <c r="T38" s="278"/>
      <c r="U38" s="278"/>
      <c r="V38" s="278"/>
      <c r="W38" s="278"/>
      <c r="X38" s="278"/>
      <c r="Y38" s="278"/>
      <c r="Z38" s="278"/>
      <c r="AA38" s="27"/>
    </row>
    <row r="39" spans="2:27" ht="21" customHeight="1">
      <c r="B39" s="251"/>
      <c r="C39" s="251"/>
      <c r="D39" s="252"/>
      <c r="E39" s="252"/>
      <c r="F39" s="252"/>
      <c r="G39" s="252"/>
      <c r="H39" s="252"/>
      <c r="I39" s="252"/>
      <c r="J39" s="253"/>
      <c r="K39" s="254"/>
      <c r="L39" s="254"/>
      <c r="M39" s="257"/>
      <c r="N39" s="260"/>
      <c r="O39" s="260"/>
      <c r="P39" s="300"/>
      <c r="Q39" s="229"/>
      <c r="R39" s="278"/>
      <c r="S39" s="278"/>
      <c r="T39" s="278"/>
      <c r="U39" s="278"/>
      <c r="V39" s="278"/>
      <c r="W39" s="278"/>
      <c r="X39" s="278"/>
      <c r="Y39" s="278"/>
      <c r="Z39" s="278"/>
      <c r="AA39" s="27"/>
    </row>
    <row r="40" spans="2:27" ht="22.5" customHeight="1">
      <c r="B40" s="251"/>
      <c r="C40" s="251"/>
      <c r="D40" s="252"/>
      <c r="E40" s="252"/>
      <c r="F40" s="252"/>
      <c r="G40" s="252"/>
      <c r="H40" s="252"/>
      <c r="I40" s="252"/>
      <c r="J40" s="253"/>
      <c r="K40" s="254"/>
      <c r="L40" s="254"/>
      <c r="M40" s="257"/>
      <c r="N40" s="252"/>
      <c r="O40" s="252"/>
      <c r="P40" s="300"/>
      <c r="Q40" s="229"/>
      <c r="R40" s="278"/>
      <c r="S40" s="278"/>
      <c r="T40" s="278"/>
      <c r="U40" s="278"/>
      <c r="V40" s="278"/>
      <c r="W40" s="278"/>
      <c r="X40" s="278"/>
      <c r="Y40" s="278"/>
      <c r="Z40" s="278"/>
      <c r="AA40" s="27"/>
    </row>
    <row r="41" spans="2:27" ht="21" customHeight="1">
      <c r="B41" s="251"/>
      <c r="C41" s="251"/>
      <c r="D41" s="252"/>
      <c r="E41" s="252"/>
      <c r="F41" s="252"/>
      <c r="G41" s="252"/>
      <c r="H41" s="252"/>
      <c r="I41" s="252"/>
      <c r="J41" s="253"/>
      <c r="K41" s="254"/>
      <c r="L41" s="254"/>
      <c r="M41" s="257"/>
      <c r="N41" s="261"/>
      <c r="O41" s="257"/>
      <c r="P41" s="300"/>
      <c r="Q41" s="229"/>
      <c r="R41" s="278"/>
      <c r="S41" s="278"/>
      <c r="T41" s="278"/>
      <c r="U41" s="278"/>
      <c r="V41" s="278"/>
      <c r="W41" s="278"/>
      <c r="X41" s="278"/>
      <c r="Y41" s="278"/>
      <c r="Z41" s="278"/>
      <c r="AA41" s="27"/>
    </row>
    <row r="42" spans="2:27" ht="21" customHeight="1">
      <c r="B42" s="251"/>
      <c r="C42" s="251"/>
      <c r="D42" s="252"/>
      <c r="E42" s="252"/>
      <c r="F42" s="252"/>
      <c r="G42" s="252"/>
      <c r="H42" s="252"/>
      <c r="I42" s="252"/>
      <c r="J42" s="253"/>
      <c r="K42" s="254"/>
      <c r="L42" s="254"/>
      <c r="M42" s="257"/>
      <c r="N42" s="257"/>
      <c r="O42" s="257"/>
      <c r="P42" s="300"/>
      <c r="Q42" s="229"/>
      <c r="R42" s="278"/>
      <c r="S42" s="278"/>
      <c r="T42" s="278"/>
      <c r="U42" s="278"/>
      <c r="V42" s="278"/>
      <c r="W42" s="278"/>
      <c r="X42" s="278"/>
      <c r="Y42" s="278"/>
      <c r="Z42" s="278"/>
      <c r="AA42" s="27"/>
    </row>
    <row r="43" spans="2:27" ht="21" customHeight="1">
      <c r="B43" s="251"/>
      <c r="C43" s="251"/>
      <c r="D43" s="252"/>
      <c r="E43" s="252"/>
      <c r="F43" s="252"/>
      <c r="G43" s="252"/>
      <c r="H43" s="252"/>
      <c r="I43" s="252"/>
      <c r="J43" s="253"/>
      <c r="K43" s="254"/>
      <c r="L43" s="254"/>
      <c r="M43" s="257"/>
      <c r="N43" s="257"/>
      <c r="O43" s="257"/>
      <c r="P43" s="300"/>
      <c r="Q43" s="229"/>
      <c r="R43" s="278"/>
      <c r="S43" s="278"/>
      <c r="T43" s="278"/>
      <c r="U43" s="278"/>
      <c r="V43" s="278"/>
      <c r="W43" s="278"/>
      <c r="X43" s="278"/>
      <c r="Y43" s="278"/>
      <c r="Z43" s="278"/>
      <c r="AA43" s="27"/>
    </row>
    <row r="44" spans="2:27" ht="21" customHeight="1">
      <c r="B44" s="251"/>
      <c r="C44" s="251"/>
      <c r="D44" s="252"/>
      <c r="E44" s="252"/>
      <c r="F44" s="252"/>
      <c r="G44" s="252"/>
      <c r="H44" s="252"/>
      <c r="I44" s="252"/>
      <c r="J44" s="253"/>
      <c r="K44" s="254"/>
      <c r="L44" s="254"/>
      <c r="M44" s="257"/>
      <c r="N44" s="262"/>
      <c r="O44" s="262"/>
      <c r="P44" s="300"/>
      <c r="Q44" s="229"/>
      <c r="R44" s="278"/>
      <c r="S44" s="278"/>
      <c r="T44" s="278"/>
      <c r="U44" s="278"/>
      <c r="V44" s="278"/>
      <c r="W44" s="278"/>
      <c r="X44" s="278"/>
      <c r="Y44" s="278"/>
      <c r="Z44" s="278"/>
      <c r="AA44" s="27"/>
    </row>
    <row r="45" spans="2:27" ht="21" customHeight="1">
      <c r="B45" s="251"/>
      <c r="C45" s="251"/>
      <c r="D45" s="252"/>
      <c r="E45" s="252"/>
      <c r="F45" s="252"/>
      <c r="G45" s="252"/>
      <c r="H45" s="252"/>
      <c r="I45" s="252"/>
      <c r="J45" s="253"/>
      <c r="K45" s="254"/>
      <c r="L45" s="254"/>
      <c r="M45" s="257"/>
      <c r="N45" s="263"/>
      <c r="O45" s="263"/>
      <c r="P45" s="300"/>
      <c r="Q45" s="229"/>
      <c r="R45" s="278"/>
      <c r="S45" s="278"/>
      <c r="T45" s="278"/>
      <c r="U45" s="278"/>
      <c r="V45" s="278"/>
      <c r="W45" s="278"/>
      <c r="X45" s="278"/>
      <c r="Y45" s="278"/>
      <c r="Z45" s="278"/>
      <c r="AA45" s="27"/>
    </row>
    <row r="46" spans="2:27" ht="21" customHeight="1">
      <c r="B46" s="256"/>
      <c r="C46" s="256"/>
      <c r="D46" s="260"/>
      <c r="E46" s="252"/>
      <c r="F46" s="260"/>
      <c r="G46" s="260"/>
      <c r="H46" s="260"/>
      <c r="I46" s="260"/>
      <c r="J46" s="264"/>
      <c r="K46" s="254"/>
      <c r="L46" s="254"/>
      <c r="M46" s="257"/>
      <c r="N46" s="263"/>
      <c r="O46" s="263"/>
      <c r="P46" s="300"/>
      <c r="Q46" s="229"/>
      <c r="R46" s="278"/>
      <c r="S46" s="278"/>
      <c r="T46" s="278"/>
      <c r="U46" s="278"/>
      <c r="V46" s="278"/>
      <c r="W46" s="278"/>
      <c r="X46" s="278"/>
      <c r="Y46" s="278"/>
      <c r="Z46" s="278"/>
      <c r="AA46" s="27"/>
    </row>
    <row r="47" spans="2:27" ht="21" customHeight="1">
      <c r="B47" s="256"/>
      <c r="C47" s="256"/>
      <c r="D47" s="260"/>
      <c r="E47" s="252"/>
      <c r="F47" s="260"/>
      <c r="G47" s="260"/>
      <c r="H47" s="260"/>
      <c r="I47" s="260"/>
      <c r="J47" s="264"/>
      <c r="K47" s="254"/>
      <c r="L47" s="254"/>
      <c r="M47" s="257"/>
      <c r="N47" s="263"/>
      <c r="O47" s="263"/>
      <c r="P47" s="300"/>
      <c r="Q47" s="229"/>
      <c r="R47" s="278"/>
      <c r="S47" s="278"/>
      <c r="T47" s="278"/>
      <c r="U47" s="278"/>
      <c r="V47" s="278"/>
      <c r="W47" s="278"/>
      <c r="X47" s="278"/>
      <c r="Y47" s="278"/>
      <c r="Z47" s="278"/>
      <c r="AA47" s="27"/>
    </row>
    <row r="48" spans="2:27" ht="21" customHeight="1">
      <c r="B48" s="256"/>
      <c r="C48" s="256"/>
      <c r="D48" s="260"/>
      <c r="E48" s="252"/>
      <c r="F48" s="260"/>
      <c r="G48" s="260"/>
      <c r="H48" s="260"/>
      <c r="I48" s="260"/>
      <c r="J48" s="264"/>
      <c r="K48" s="254"/>
      <c r="L48" s="254"/>
      <c r="M48" s="257"/>
      <c r="N48" s="263"/>
      <c r="O48" s="263"/>
      <c r="P48" s="300"/>
      <c r="Q48" s="229"/>
      <c r="R48" s="278"/>
      <c r="S48" s="278"/>
      <c r="T48" s="278"/>
      <c r="U48" s="278"/>
      <c r="V48" s="278"/>
      <c r="W48" s="278"/>
      <c r="X48" s="278"/>
      <c r="Y48" s="278"/>
      <c r="Z48" s="278"/>
      <c r="AA48" s="27"/>
    </row>
    <row r="49" spans="2:27" ht="21" customHeight="1">
      <c r="B49" s="256"/>
      <c r="C49" s="256"/>
      <c r="D49" s="252"/>
      <c r="E49" s="252"/>
      <c r="F49" s="252"/>
      <c r="G49" s="252"/>
      <c r="H49" s="252"/>
      <c r="I49" s="252"/>
      <c r="J49" s="253"/>
      <c r="K49" s="254"/>
      <c r="L49" s="254"/>
      <c r="M49" s="257"/>
      <c r="N49" s="257"/>
      <c r="O49" s="257"/>
      <c r="P49" s="300"/>
      <c r="Q49" s="229"/>
      <c r="R49" s="278"/>
      <c r="S49" s="278"/>
      <c r="T49" s="278"/>
      <c r="U49" s="278"/>
      <c r="V49" s="278"/>
      <c r="W49" s="278"/>
      <c r="X49" s="278"/>
      <c r="Y49" s="278"/>
      <c r="Z49" s="278"/>
      <c r="AA49" s="27"/>
    </row>
    <row r="50" spans="2:27" ht="21" customHeight="1">
      <c r="B50" s="181"/>
      <c r="C50" s="181"/>
      <c r="D50" s="181"/>
      <c r="E50" s="181"/>
      <c r="F50" s="181"/>
      <c r="G50" s="181"/>
      <c r="H50" s="181"/>
      <c r="I50" s="181"/>
      <c r="J50" s="181"/>
      <c r="K50" s="254"/>
      <c r="L50" s="254"/>
      <c r="M50" s="254"/>
      <c r="N50" s="254"/>
      <c r="O50" s="255"/>
      <c r="P50" s="300"/>
      <c r="Q50" s="229"/>
      <c r="R50" s="278"/>
      <c r="S50" s="278"/>
      <c r="T50" s="278"/>
      <c r="U50" s="278"/>
      <c r="V50" s="278"/>
      <c r="W50" s="278"/>
      <c r="X50" s="278"/>
      <c r="Y50" s="278"/>
      <c r="Z50" s="278"/>
      <c r="AA50" s="27"/>
    </row>
    <row r="51" spans="2:27" ht="21" customHeight="1">
      <c r="B51" s="181"/>
      <c r="C51" s="181"/>
      <c r="D51" s="181"/>
      <c r="E51" s="181"/>
      <c r="F51" s="181"/>
      <c r="G51" s="181"/>
      <c r="H51" s="181"/>
      <c r="I51" s="181"/>
      <c r="J51" s="181"/>
      <c r="K51" s="254"/>
      <c r="L51" s="254"/>
      <c r="M51" s="254"/>
      <c r="N51" s="254"/>
      <c r="O51" s="255"/>
      <c r="P51" s="300"/>
      <c r="Q51" s="229"/>
      <c r="R51" s="278"/>
      <c r="S51" s="278"/>
      <c r="T51" s="278"/>
      <c r="U51" s="278"/>
      <c r="V51" s="278"/>
      <c r="W51" s="278"/>
      <c r="X51" s="278"/>
      <c r="Y51" s="278"/>
      <c r="Z51" s="278"/>
      <c r="AA51" s="27"/>
    </row>
    <row r="52" spans="2:27" ht="21" customHeight="1">
      <c r="B52" s="181"/>
      <c r="C52" s="181"/>
      <c r="D52" s="181"/>
      <c r="E52" s="181"/>
      <c r="F52" s="181"/>
      <c r="G52" s="181"/>
      <c r="H52" s="181"/>
      <c r="I52" s="181"/>
      <c r="J52" s="181"/>
      <c r="K52" s="254"/>
      <c r="L52" s="254"/>
      <c r="M52" s="254"/>
      <c r="N52" s="254"/>
      <c r="O52" s="255"/>
      <c r="P52" s="300"/>
      <c r="Q52" s="229"/>
      <c r="R52" s="278"/>
      <c r="S52" s="278"/>
      <c r="T52" s="278"/>
      <c r="U52" s="278"/>
      <c r="V52" s="278"/>
      <c r="W52" s="278"/>
      <c r="X52" s="278"/>
      <c r="Y52" s="278"/>
      <c r="Z52" s="278"/>
      <c r="AA52" s="27"/>
    </row>
    <row r="53" spans="2:27" ht="15" customHeight="1">
      <c r="B53" s="257"/>
      <c r="C53" s="257"/>
      <c r="D53" s="257"/>
      <c r="E53" s="257"/>
      <c r="F53" s="257"/>
      <c r="G53" s="257"/>
      <c r="H53" s="257"/>
      <c r="I53" s="257"/>
      <c r="J53" s="257"/>
      <c r="K53" s="254"/>
      <c r="L53" s="254"/>
      <c r="M53" s="254"/>
      <c r="N53" s="254"/>
      <c r="O53" s="255"/>
      <c r="P53" s="300"/>
      <c r="Q53" s="229"/>
      <c r="R53" s="278"/>
      <c r="S53" s="278"/>
      <c r="T53" s="278"/>
      <c r="U53" s="278"/>
      <c r="V53" s="278"/>
      <c r="W53" s="278"/>
      <c r="X53" s="278"/>
      <c r="Y53" s="278"/>
      <c r="Z53" s="278"/>
      <c r="AA53" s="27"/>
    </row>
    <row r="54" spans="2:27" ht="15" customHeight="1">
      <c r="B54" s="257"/>
      <c r="C54" s="257"/>
      <c r="D54" s="257"/>
      <c r="E54" s="257"/>
      <c r="F54" s="257"/>
      <c r="G54" s="257"/>
      <c r="H54" s="257"/>
      <c r="I54" s="257"/>
      <c r="J54" s="257"/>
      <c r="K54" s="254"/>
      <c r="L54" s="254"/>
      <c r="M54" s="254"/>
      <c r="N54" s="254"/>
      <c r="O54" s="255"/>
      <c r="P54" s="300"/>
      <c r="Q54" s="229"/>
      <c r="R54" s="278"/>
      <c r="S54" s="278"/>
      <c r="T54" s="278"/>
      <c r="U54" s="278"/>
      <c r="V54" s="278"/>
      <c r="W54" s="278"/>
      <c r="X54" s="278"/>
      <c r="Y54" s="278"/>
      <c r="Z54" s="278"/>
      <c r="AA54" s="27"/>
    </row>
    <row r="55" spans="2:27" ht="15" customHeight="1">
      <c r="B55" s="257"/>
      <c r="C55" s="257"/>
      <c r="D55" s="257"/>
      <c r="E55" s="257"/>
      <c r="F55" s="257"/>
      <c r="G55" s="257"/>
      <c r="H55" s="257"/>
      <c r="I55" s="257"/>
      <c r="J55" s="257"/>
      <c r="K55" s="254"/>
      <c r="L55" s="254"/>
      <c r="M55" s="254"/>
      <c r="N55" s="254"/>
      <c r="O55" s="255"/>
      <c r="P55" s="300"/>
      <c r="Q55" s="229"/>
      <c r="R55" s="278"/>
      <c r="S55" s="278"/>
      <c r="T55" s="278"/>
      <c r="U55" s="278"/>
      <c r="V55" s="278"/>
      <c r="W55" s="278"/>
      <c r="X55" s="278"/>
      <c r="Y55" s="278"/>
      <c r="Z55" s="278"/>
      <c r="AA55" s="27"/>
    </row>
    <row r="56" spans="2:27" ht="15" customHeight="1">
      <c r="B56" s="257"/>
      <c r="C56" s="257"/>
      <c r="D56" s="257"/>
      <c r="E56" s="257"/>
      <c r="F56" s="257"/>
      <c r="G56" s="257"/>
      <c r="H56" s="257"/>
      <c r="I56" s="257"/>
      <c r="J56" s="257"/>
      <c r="K56" s="254"/>
      <c r="L56" s="254"/>
      <c r="M56" s="254"/>
      <c r="N56" s="254"/>
      <c r="O56" s="255"/>
      <c r="P56" s="257"/>
      <c r="Q56" s="257"/>
      <c r="R56" s="181"/>
      <c r="S56" s="181"/>
      <c r="T56" s="181"/>
      <c r="U56" s="27"/>
      <c r="V56" s="27"/>
      <c r="W56" s="27"/>
      <c r="X56" s="27"/>
      <c r="Y56" s="27"/>
      <c r="Z56" s="27"/>
      <c r="AA56" s="27"/>
    </row>
    <row r="57" spans="2:27" ht="15" customHeight="1">
      <c r="B57" s="257"/>
      <c r="C57" s="257"/>
      <c r="D57" s="257"/>
      <c r="E57" s="257"/>
      <c r="F57" s="257"/>
      <c r="G57" s="257"/>
      <c r="H57" s="257"/>
      <c r="I57" s="257"/>
      <c r="J57" s="257"/>
      <c r="K57" s="254"/>
      <c r="L57" s="254"/>
      <c r="M57" s="254"/>
      <c r="N57" s="254"/>
      <c r="O57" s="255"/>
      <c r="P57" s="255"/>
      <c r="Q57" s="255"/>
      <c r="R57" s="265"/>
      <c r="S57" s="265"/>
      <c r="T57" s="265"/>
    </row>
    <row r="58" spans="2:27" ht="15" customHeight="1">
      <c r="B58" s="257"/>
      <c r="C58" s="257"/>
      <c r="D58" s="257"/>
      <c r="E58" s="257"/>
      <c r="F58" s="257"/>
      <c r="G58" s="257"/>
      <c r="H58" s="257"/>
      <c r="I58" s="257"/>
      <c r="J58" s="257"/>
      <c r="K58" s="254"/>
      <c r="L58" s="254"/>
      <c r="M58" s="254"/>
      <c r="N58" s="254"/>
      <c r="O58" s="255"/>
      <c r="P58" s="255"/>
      <c r="Q58" s="255"/>
      <c r="R58" s="265"/>
      <c r="S58" s="265"/>
      <c r="T58" s="265"/>
    </row>
    <row r="59" spans="2:27">
      <c r="B59" s="257"/>
      <c r="C59" s="257"/>
      <c r="D59" s="257"/>
      <c r="E59" s="257"/>
      <c r="F59" s="257"/>
      <c r="G59" s="257"/>
      <c r="H59" s="257"/>
      <c r="I59" s="257"/>
      <c r="J59" s="257"/>
      <c r="K59" s="254"/>
      <c r="L59" s="254"/>
      <c r="M59" s="254"/>
      <c r="N59" s="254"/>
      <c r="O59" s="255"/>
      <c r="P59" s="255"/>
      <c r="Q59" s="255"/>
      <c r="R59" s="265"/>
      <c r="S59" s="265"/>
      <c r="T59" s="265"/>
    </row>
    <row r="60" spans="2:27">
      <c r="B60" s="257"/>
      <c r="C60" s="257"/>
      <c r="D60" s="257"/>
      <c r="E60" s="257"/>
      <c r="F60" s="257"/>
      <c r="G60" s="257"/>
      <c r="H60" s="183"/>
      <c r="I60" s="183"/>
      <c r="J60" s="257"/>
      <c r="K60" s="254"/>
      <c r="L60" s="254"/>
      <c r="M60" s="254"/>
      <c r="N60" s="254"/>
      <c r="O60" s="255"/>
      <c r="P60" s="255"/>
      <c r="Q60" s="255"/>
      <c r="R60" s="265"/>
      <c r="S60" s="265"/>
      <c r="T60" s="265"/>
    </row>
    <row r="61" spans="2:27">
      <c r="B61" s="257"/>
      <c r="C61" s="257"/>
      <c r="D61" s="257"/>
      <c r="E61" s="257"/>
      <c r="F61" s="257"/>
      <c r="G61" s="257"/>
      <c r="H61" s="257"/>
      <c r="I61" s="257"/>
      <c r="J61" s="257"/>
      <c r="K61" s="254"/>
      <c r="L61" s="254"/>
      <c r="M61" s="254"/>
      <c r="N61" s="254"/>
      <c r="O61" s="255"/>
      <c r="P61" s="255"/>
      <c r="Q61" s="255"/>
      <c r="R61" s="265"/>
      <c r="S61" s="265"/>
      <c r="T61" s="265"/>
    </row>
    <row r="62" spans="2:27">
      <c r="B62" s="181"/>
      <c r="C62" s="181"/>
      <c r="D62" s="181"/>
      <c r="E62" s="181"/>
      <c r="F62" s="181"/>
      <c r="G62" s="181"/>
      <c r="H62" s="181"/>
      <c r="I62" s="181"/>
      <c r="J62" s="181"/>
      <c r="K62" s="183"/>
      <c r="L62" s="183"/>
      <c r="M62" s="183"/>
      <c r="N62" s="183"/>
      <c r="O62" s="265"/>
      <c r="P62" s="265"/>
      <c r="Q62" s="265"/>
      <c r="R62" s="265"/>
      <c r="S62" s="265"/>
      <c r="T62" s="265"/>
    </row>
    <row r="63" spans="2:27">
      <c r="B63" s="181"/>
      <c r="C63" s="181"/>
      <c r="D63" s="181"/>
      <c r="E63" s="181"/>
      <c r="F63" s="181"/>
      <c r="G63" s="181"/>
      <c r="H63" s="181"/>
      <c r="I63" s="181"/>
      <c r="J63" s="181"/>
      <c r="K63" s="183"/>
      <c r="L63" s="183"/>
      <c r="M63" s="183"/>
      <c r="N63" s="183"/>
      <c r="O63" s="265"/>
      <c r="P63" s="265"/>
      <c r="Q63" s="265"/>
      <c r="R63" s="265"/>
      <c r="S63" s="265"/>
      <c r="T63" s="265"/>
    </row>
    <row r="64" spans="2:27">
      <c r="B64" s="181"/>
      <c r="C64" s="181"/>
      <c r="D64" s="181"/>
      <c r="E64" s="181"/>
      <c r="F64" s="181"/>
      <c r="G64" s="181"/>
      <c r="H64" s="181"/>
      <c r="I64" s="181"/>
      <c r="J64" s="181"/>
      <c r="K64" s="183"/>
      <c r="L64" s="183"/>
      <c r="M64" s="183"/>
      <c r="N64" s="183"/>
      <c r="O64" s="265"/>
      <c r="P64" s="265"/>
      <c r="Q64" s="265"/>
      <c r="R64" s="265"/>
      <c r="S64" s="265"/>
      <c r="T64" s="265"/>
    </row>
    <row r="65" spans="2:20">
      <c r="B65" s="181"/>
      <c r="C65" s="181"/>
      <c r="D65" s="181"/>
      <c r="E65" s="181"/>
      <c r="F65" s="181"/>
      <c r="G65" s="181"/>
      <c r="H65" s="181"/>
      <c r="I65" s="181"/>
      <c r="J65" s="181"/>
      <c r="K65" s="183"/>
      <c r="L65" s="183"/>
      <c r="M65" s="183"/>
      <c r="N65" s="183"/>
      <c r="O65" s="265"/>
      <c r="P65" s="265"/>
      <c r="Q65" s="265"/>
      <c r="R65" s="265"/>
      <c r="S65" s="265"/>
      <c r="T65" s="265"/>
    </row>
    <row r="66" spans="2:20">
      <c r="B66" s="181"/>
      <c r="C66" s="181"/>
      <c r="D66" s="181"/>
      <c r="E66" s="181"/>
      <c r="F66" s="181"/>
      <c r="G66" s="181"/>
      <c r="H66" s="181"/>
      <c r="I66" s="181"/>
      <c r="J66" s="181"/>
      <c r="K66" s="183"/>
      <c r="L66" s="183"/>
      <c r="M66" s="183"/>
      <c r="N66" s="183"/>
      <c r="O66" s="265"/>
      <c r="P66" s="265"/>
      <c r="Q66" s="265"/>
      <c r="R66" s="265"/>
      <c r="S66" s="265"/>
      <c r="T66" s="265"/>
    </row>
    <row r="67" spans="2:20">
      <c r="B67" s="181"/>
      <c r="C67" s="181"/>
      <c r="D67" s="181"/>
      <c r="E67" s="181"/>
      <c r="F67" s="181"/>
      <c r="G67" s="181"/>
      <c r="H67" s="181"/>
      <c r="I67" s="181"/>
      <c r="J67" s="181"/>
      <c r="K67" s="183"/>
      <c r="L67" s="183"/>
      <c r="M67" s="183"/>
      <c r="N67" s="183"/>
      <c r="O67" s="265"/>
      <c r="P67" s="265"/>
      <c r="Q67" s="265"/>
      <c r="R67" s="265"/>
      <c r="S67" s="265"/>
      <c r="T67" s="265"/>
    </row>
    <row r="68" spans="2:20">
      <c r="B68" s="181"/>
      <c r="C68" s="181"/>
      <c r="D68" s="181"/>
      <c r="E68" s="181"/>
      <c r="F68" s="181"/>
      <c r="G68" s="181"/>
      <c r="H68" s="181"/>
      <c r="I68" s="181"/>
      <c r="J68" s="181"/>
      <c r="K68" s="183"/>
      <c r="L68" s="183"/>
      <c r="M68" s="183"/>
      <c r="N68" s="183"/>
      <c r="O68" s="265"/>
      <c r="P68" s="265"/>
      <c r="Q68" s="265"/>
      <c r="R68" s="265"/>
      <c r="S68" s="265"/>
      <c r="T68" s="265"/>
    </row>
    <row r="69" spans="2:20">
      <c r="B69" s="181"/>
      <c r="C69" s="181"/>
      <c r="D69" s="181"/>
      <c r="E69" s="181"/>
      <c r="F69" s="181"/>
      <c r="G69" s="181"/>
      <c r="H69" s="181"/>
      <c r="I69" s="181"/>
      <c r="J69" s="181"/>
      <c r="K69" s="183"/>
      <c r="L69" s="183"/>
      <c r="M69" s="183"/>
      <c r="N69" s="183"/>
      <c r="O69" s="265"/>
      <c r="P69" s="265"/>
      <c r="Q69" s="265"/>
      <c r="R69" s="265"/>
      <c r="S69" s="265"/>
      <c r="T69" s="265"/>
    </row>
    <row r="70" spans="2:20">
      <c r="B70" s="181"/>
      <c r="C70" s="181"/>
      <c r="D70" s="181"/>
      <c r="E70" s="181"/>
      <c r="F70" s="181"/>
      <c r="G70" s="181"/>
      <c r="H70" s="181"/>
      <c r="I70" s="181"/>
      <c r="J70" s="181"/>
      <c r="K70" s="183"/>
      <c r="L70" s="183"/>
      <c r="M70" s="183"/>
      <c r="N70" s="183"/>
      <c r="O70" s="265"/>
      <c r="P70" s="265"/>
      <c r="Q70" s="265"/>
      <c r="R70" s="265"/>
      <c r="S70" s="265"/>
      <c r="T70" s="265"/>
    </row>
    <row r="71" spans="2:20">
      <c r="B71" s="181"/>
      <c r="C71" s="181"/>
      <c r="D71" s="181"/>
      <c r="E71" s="181"/>
      <c r="F71" s="181"/>
      <c r="G71" s="181"/>
      <c r="H71" s="181"/>
      <c r="I71" s="181"/>
      <c r="J71" s="181"/>
      <c r="K71" s="183"/>
      <c r="L71" s="183"/>
      <c r="M71" s="183"/>
      <c r="N71" s="183"/>
      <c r="O71" s="265"/>
      <c r="P71" s="265"/>
      <c r="Q71" s="265"/>
      <c r="R71" s="265"/>
      <c r="S71" s="265"/>
      <c r="T71" s="265"/>
    </row>
    <row r="72" spans="2:20">
      <c r="B72" s="181"/>
      <c r="C72" s="181"/>
      <c r="D72" s="181"/>
      <c r="E72" s="181"/>
      <c r="F72" s="181"/>
      <c r="G72" s="181"/>
      <c r="H72" s="181"/>
      <c r="I72" s="181"/>
      <c r="J72" s="181"/>
      <c r="K72" s="183"/>
      <c r="L72" s="183"/>
      <c r="M72" s="183"/>
      <c r="N72" s="183"/>
      <c r="O72" s="265"/>
      <c r="P72" s="265"/>
      <c r="Q72" s="265"/>
      <c r="R72" s="265"/>
      <c r="S72" s="265"/>
      <c r="T72" s="265"/>
    </row>
    <row r="73" spans="2:20">
      <c r="B73" s="181"/>
      <c r="C73" s="181"/>
      <c r="D73" s="181"/>
      <c r="E73" s="181"/>
      <c r="F73" s="181"/>
      <c r="G73" s="181"/>
      <c r="H73" s="181"/>
      <c r="I73" s="181"/>
      <c r="J73" s="181"/>
      <c r="K73" s="183"/>
      <c r="L73" s="183"/>
      <c r="M73" s="183"/>
      <c r="N73" s="183"/>
      <c r="O73" s="265"/>
      <c r="P73" s="265"/>
      <c r="Q73" s="265"/>
      <c r="R73" s="265"/>
      <c r="S73" s="265"/>
      <c r="T73" s="265"/>
    </row>
    <row r="74" spans="2:20">
      <c r="B74" s="181"/>
      <c r="C74" s="181"/>
      <c r="D74" s="181"/>
      <c r="E74" s="181"/>
      <c r="F74" s="181"/>
      <c r="G74" s="181"/>
      <c r="H74" s="181"/>
      <c r="I74" s="181"/>
      <c r="J74" s="181"/>
      <c r="K74" s="183"/>
      <c r="L74" s="183"/>
      <c r="M74" s="183"/>
      <c r="N74" s="183"/>
      <c r="O74" s="265"/>
      <c r="P74" s="265"/>
      <c r="Q74" s="265"/>
      <c r="R74" s="265"/>
      <c r="S74" s="265"/>
      <c r="T74" s="265"/>
    </row>
    <row r="75" spans="2:20">
      <c r="B75" s="181"/>
      <c r="C75" s="181"/>
      <c r="D75" s="181"/>
      <c r="E75" s="181"/>
      <c r="F75" s="181"/>
      <c r="G75" s="181"/>
      <c r="H75" s="181"/>
      <c r="I75" s="181"/>
      <c r="J75" s="181"/>
      <c r="K75" s="183"/>
      <c r="L75" s="183"/>
      <c r="M75" s="183"/>
      <c r="N75" s="183"/>
      <c r="O75" s="265"/>
      <c r="P75" s="265"/>
      <c r="Q75" s="265"/>
      <c r="R75" s="265"/>
      <c r="S75" s="265"/>
      <c r="T75" s="265"/>
    </row>
    <row r="76" spans="2:20">
      <c r="B76" s="266"/>
      <c r="C76" s="266"/>
      <c r="D76" s="266"/>
      <c r="E76" s="266"/>
      <c r="F76" s="266"/>
      <c r="G76" s="266"/>
      <c r="H76" s="266"/>
      <c r="I76" s="266"/>
      <c r="J76" s="266"/>
      <c r="K76" s="265"/>
      <c r="L76" s="265"/>
      <c r="M76" s="265"/>
      <c r="N76" s="265"/>
      <c r="O76" s="265"/>
      <c r="P76" s="265"/>
      <c r="Q76" s="265"/>
      <c r="R76" s="265"/>
      <c r="S76" s="265"/>
      <c r="T76" s="265"/>
    </row>
    <row r="77" spans="2:20">
      <c r="B77" s="266"/>
      <c r="C77" s="266"/>
      <c r="D77" s="266"/>
      <c r="E77" s="266"/>
      <c r="F77" s="266"/>
      <c r="G77" s="266"/>
      <c r="H77" s="266"/>
      <c r="I77" s="266"/>
      <c r="J77" s="266"/>
      <c r="K77" s="265"/>
      <c r="L77" s="265"/>
      <c r="M77" s="265"/>
      <c r="N77" s="265"/>
      <c r="O77" s="265"/>
      <c r="P77" s="265"/>
      <c r="Q77" s="265"/>
      <c r="R77" s="265"/>
      <c r="S77" s="265"/>
      <c r="T77" s="265"/>
    </row>
    <row r="78" spans="2:20">
      <c r="B78" s="266"/>
      <c r="C78" s="266"/>
      <c r="D78" s="266"/>
      <c r="E78" s="266"/>
      <c r="F78" s="266"/>
      <c r="G78" s="266"/>
      <c r="H78" s="266"/>
      <c r="I78" s="266"/>
      <c r="J78" s="266"/>
      <c r="K78" s="265"/>
      <c r="L78" s="265"/>
      <c r="M78" s="265"/>
      <c r="N78" s="265"/>
      <c r="O78" s="265"/>
      <c r="P78" s="265"/>
      <c r="Q78" s="265"/>
      <c r="R78" s="265"/>
      <c r="S78" s="265"/>
      <c r="T78" s="265"/>
    </row>
    <row r="79" spans="2:20">
      <c r="B79" s="266"/>
      <c r="C79" s="266"/>
      <c r="D79" s="266"/>
      <c r="E79" s="266"/>
      <c r="F79" s="266"/>
      <c r="G79" s="266"/>
      <c r="H79" s="266"/>
      <c r="I79" s="266"/>
      <c r="J79" s="266"/>
      <c r="K79" s="265"/>
      <c r="L79" s="265"/>
      <c r="M79" s="265"/>
      <c r="N79" s="265"/>
      <c r="O79" s="265"/>
      <c r="P79" s="265"/>
      <c r="Q79" s="265"/>
      <c r="R79" s="265"/>
      <c r="S79" s="265"/>
      <c r="T79" s="265"/>
    </row>
    <row r="80" spans="2:20">
      <c r="B80" s="266"/>
      <c r="C80" s="266"/>
      <c r="D80" s="266"/>
      <c r="E80" s="266"/>
      <c r="F80" s="266"/>
      <c r="G80" s="266"/>
      <c r="H80" s="266"/>
      <c r="I80" s="266"/>
      <c r="J80" s="266"/>
      <c r="K80" s="265"/>
      <c r="L80" s="265"/>
      <c r="M80" s="265"/>
      <c r="N80" s="265"/>
      <c r="O80" s="265"/>
      <c r="P80" s="265"/>
      <c r="Q80" s="265"/>
      <c r="R80" s="265"/>
      <c r="S80" s="265"/>
      <c r="T80" s="265"/>
    </row>
    <row r="81" spans="2:20">
      <c r="B81" s="266"/>
      <c r="C81" s="266"/>
      <c r="D81" s="266"/>
      <c r="E81" s="266"/>
      <c r="F81" s="266"/>
      <c r="G81" s="266"/>
      <c r="H81" s="266"/>
      <c r="I81" s="266"/>
      <c r="J81" s="266"/>
      <c r="K81" s="265"/>
      <c r="L81" s="265"/>
      <c r="M81" s="265"/>
      <c r="N81" s="265"/>
      <c r="O81" s="265"/>
      <c r="P81" s="265"/>
      <c r="Q81" s="265"/>
      <c r="R81" s="265"/>
      <c r="S81" s="265"/>
      <c r="T81" s="265"/>
    </row>
    <row r="82" spans="2:20">
      <c r="B82" s="266"/>
      <c r="C82" s="266"/>
      <c r="D82" s="266"/>
      <c r="E82" s="266"/>
      <c r="F82" s="266"/>
      <c r="G82" s="266"/>
      <c r="H82" s="266"/>
      <c r="I82" s="266"/>
      <c r="J82" s="266"/>
      <c r="K82" s="265"/>
      <c r="L82" s="265"/>
      <c r="M82" s="265"/>
      <c r="N82" s="265"/>
      <c r="O82" s="265"/>
      <c r="P82" s="265"/>
      <c r="Q82" s="265"/>
      <c r="R82" s="265"/>
      <c r="S82" s="265"/>
      <c r="T82" s="265"/>
    </row>
    <row r="83" spans="2:20">
      <c r="B83" s="266"/>
      <c r="C83" s="266"/>
      <c r="D83" s="266"/>
      <c r="E83" s="266"/>
      <c r="F83" s="266"/>
      <c r="G83" s="266"/>
      <c r="H83" s="266"/>
      <c r="I83" s="266"/>
      <c r="J83" s="266"/>
      <c r="K83" s="265"/>
      <c r="L83" s="265"/>
      <c r="M83" s="265"/>
      <c r="N83" s="265"/>
      <c r="O83" s="265"/>
      <c r="P83" s="265"/>
      <c r="Q83" s="265"/>
      <c r="R83" s="265"/>
      <c r="S83" s="265"/>
      <c r="T83" s="265"/>
    </row>
    <row r="84" spans="2:20">
      <c r="B84" s="266"/>
      <c r="C84" s="266"/>
      <c r="D84" s="266"/>
      <c r="E84" s="266"/>
      <c r="F84" s="266"/>
      <c r="G84" s="266"/>
      <c r="H84" s="266"/>
      <c r="I84" s="266"/>
      <c r="J84" s="266"/>
      <c r="K84" s="265"/>
      <c r="L84" s="265"/>
      <c r="M84" s="265"/>
      <c r="N84" s="265"/>
      <c r="O84" s="265"/>
      <c r="P84" s="265"/>
      <c r="Q84" s="265"/>
      <c r="R84" s="265"/>
      <c r="S84" s="265"/>
      <c r="T84" s="265"/>
    </row>
    <row r="85" spans="2:20">
      <c r="B85" s="7"/>
      <c r="C85" s="7"/>
      <c r="D85" s="7"/>
      <c r="E85" s="7"/>
      <c r="F85" s="7"/>
      <c r="G85" s="7"/>
      <c r="H85" s="7"/>
      <c r="I85" s="7"/>
      <c r="J85" s="7"/>
    </row>
    <row r="86" spans="2:20">
      <c r="B86" s="7"/>
      <c r="C86" s="7"/>
      <c r="D86" s="7"/>
      <c r="E86" s="7"/>
      <c r="F86" s="7"/>
      <c r="G86" s="7"/>
      <c r="H86" s="7"/>
      <c r="I86" s="7"/>
      <c r="J86" s="7"/>
    </row>
    <row r="87" spans="2:20">
      <c r="B87" s="7"/>
      <c r="C87" s="7"/>
      <c r="D87" s="7"/>
      <c r="E87" s="7"/>
      <c r="F87" s="7"/>
      <c r="G87" s="7"/>
      <c r="H87" s="7"/>
      <c r="I87" s="7"/>
      <c r="J87" s="7"/>
    </row>
    <row r="88" spans="2:20">
      <c r="B88" s="7"/>
      <c r="C88" s="7"/>
      <c r="D88" s="7"/>
      <c r="E88" s="7"/>
      <c r="F88" s="7"/>
      <c r="G88" s="7"/>
      <c r="H88" s="7"/>
      <c r="I88" s="7"/>
      <c r="J88" s="7"/>
    </row>
    <row r="89" spans="2:20">
      <c r="B89" s="7"/>
      <c r="C89" s="7"/>
      <c r="D89" s="7"/>
      <c r="E89" s="7"/>
      <c r="F89" s="7"/>
      <c r="G89" s="7"/>
      <c r="H89" s="7"/>
      <c r="I89" s="7"/>
      <c r="J89" s="7"/>
    </row>
    <row r="90" spans="2:20">
      <c r="B90" s="7"/>
      <c r="C90" s="7"/>
      <c r="D90" s="7"/>
      <c r="E90" s="7"/>
      <c r="F90" s="7"/>
      <c r="G90" s="7"/>
      <c r="H90" s="7"/>
      <c r="I90" s="7"/>
      <c r="J90" s="7"/>
    </row>
    <row r="91" spans="2:20">
      <c r="B91" s="7"/>
      <c r="C91" s="7"/>
      <c r="D91" s="7"/>
      <c r="E91" s="7"/>
      <c r="F91" s="7"/>
      <c r="G91" s="7"/>
      <c r="H91" s="7"/>
      <c r="I91" s="7"/>
      <c r="J91" s="7"/>
    </row>
    <row r="92" spans="2:20">
      <c r="B92" s="7"/>
      <c r="C92" s="7"/>
      <c r="D92" s="7"/>
      <c r="E92" s="7"/>
      <c r="F92" s="7"/>
      <c r="G92" s="7"/>
      <c r="H92" s="7"/>
      <c r="I92" s="7"/>
      <c r="J92" s="7"/>
    </row>
    <row r="93" spans="2:20">
      <c r="B93" s="7"/>
      <c r="C93" s="7"/>
      <c r="D93" s="7"/>
      <c r="E93" s="7"/>
      <c r="F93" s="7"/>
      <c r="G93" s="7"/>
      <c r="H93" s="7"/>
      <c r="I93" s="7"/>
      <c r="J93" s="7"/>
    </row>
    <row r="94" spans="2:20">
      <c r="B94" s="7"/>
      <c r="C94" s="7"/>
      <c r="D94" s="7"/>
      <c r="E94" s="7"/>
      <c r="F94" s="7"/>
      <c r="G94" s="7"/>
      <c r="H94" s="7"/>
      <c r="I94" s="7"/>
      <c r="J94" s="7"/>
    </row>
    <row r="95" spans="2:20">
      <c r="B95" s="7"/>
      <c r="C95" s="7"/>
      <c r="D95" s="7"/>
      <c r="E95" s="7"/>
      <c r="F95" s="7"/>
      <c r="G95" s="7"/>
      <c r="H95" s="7"/>
      <c r="I95" s="7"/>
      <c r="J95" s="7"/>
    </row>
    <row r="96" spans="2:20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  <row r="268" spans="2:10">
      <c r="B268" s="7"/>
      <c r="C268" s="7"/>
      <c r="D268" s="7"/>
      <c r="E268" s="7"/>
      <c r="F268" s="7"/>
      <c r="G268" s="7"/>
      <c r="H268" s="7"/>
      <c r="I268" s="7"/>
      <c r="J268" s="7"/>
    </row>
    <row r="269" spans="2:10">
      <c r="B269" s="7"/>
      <c r="C269" s="7"/>
      <c r="D269" s="7"/>
      <c r="E269" s="7"/>
      <c r="F269" s="7"/>
      <c r="G269" s="7"/>
      <c r="H269" s="7"/>
      <c r="I269" s="7"/>
      <c r="J269" s="7"/>
    </row>
  </sheetData>
  <sheetProtection selectLockedCells="1"/>
  <mergeCells count="31">
    <mergeCell ref="M26:N26"/>
    <mergeCell ref="M27:N27"/>
    <mergeCell ref="M30:N30"/>
    <mergeCell ref="M31:N31"/>
    <mergeCell ref="B18:B22"/>
    <mergeCell ref="C18:C22"/>
    <mergeCell ref="K18:K21"/>
    <mergeCell ref="L18:L21"/>
    <mergeCell ref="B23:B24"/>
    <mergeCell ref="C23:C24"/>
    <mergeCell ref="B12:B15"/>
    <mergeCell ref="C12:C15"/>
    <mergeCell ref="K12:K14"/>
    <mergeCell ref="L12:L14"/>
    <mergeCell ref="P15:P16"/>
    <mergeCell ref="Q15:Q16"/>
    <mergeCell ref="B16:B17"/>
    <mergeCell ref="C16:C17"/>
    <mergeCell ref="R9:T9"/>
    <mergeCell ref="V9:Y9"/>
    <mergeCell ref="F10:J10"/>
    <mergeCell ref="K10:K11"/>
    <mergeCell ref="L10:L11"/>
    <mergeCell ref="M10:M11"/>
    <mergeCell ref="N10:N11"/>
    <mergeCell ref="B9:B11"/>
    <mergeCell ref="C9:C11"/>
    <mergeCell ref="D9:D11"/>
    <mergeCell ref="F9:N9"/>
    <mergeCell ref="P9:P10"/>
    <mergeCell ref="Q9:Q10"/>
  </mergeCells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5"/>
  <dimension ref="A1:AA269"/>
  <sheetViews>
    <sheetView showGridLines="0" showRowColHeaders="0" zoomScale="75" zoomScaleNormal="75" zoomScaleSheetLayoutView="75" workbookViewId="0">
      <selection activeCell="K32" sqref="K32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8.7109375" style="3" customWidth="1"/>
    <col min="10" max="10" width="15.42578125" style="3" customWidth="1"/>
    <col min="11" max="11" width="20.28515625" style="3" customWidth="1"/>
    <col min="12" max="12" width="15.5703125" style="3" customWidth="1"/>
    <col min="13" max="13" width="20.4257812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32.140625" style="3" customWidth="1"/>
    <col min="18" max="20" width="8.7109375" style="3" customWidth="1"/>
    <col min="21" max="21" width="15.7109375" style="3" customWidth="1"/>
    <col min="22" max="25" width="8.7109375" style="3" customWidth="1"/>
    <col min="26" max="26" width="13.7109375" style="3" customWidth="1"/>
    <col min="27" max="16384" width="9.140625" style="3"/>
  </cols>
  <sheetData>
    <row r="1" spans="1:27" ht="12" customHeight="1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27" ht="29.25" customHeight="1">
      <c r="A2" s="212"/>
      <c r="B2" s="232" t="s">
        <v>136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13"/>
      <c r="O2" s="13"/>
      <c r="P2" s="13"/>
      <c r="Q2" s="13"/>
    </row>
    <row r="3" spans="1:27" ht="16.5" customHeight="1">
      <c r="A3" s="212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N3" s="234" t="s">
        <v>127</v>
      </c>
      <c r="O3" s="13"/>
      <c r="P3" s="13"/>
      <c r="Q3" s="13"/>
    </row>
    <row r="4" spans="1:27" ht="21" customHeight="1">
      <c r="A4" s="212"/>
      <c r="B4" s="235" t="s">
        <v>134</v>
      </c>
      <c r="C4" s="208" t="s">
        <v>38</v>
      </c>
      <c r="D4" s="4">
        <f>VLOOKUP($N$4,'Biodata Siswa'!$A$11:$C$55,2,FALSE)</f>
        <v>0</v>
      </c>
      <c r="E4" s="13"/>
      <c r="G4" s="4"/>
      <c r="H4" s="236"/>
      <c r="I4" s="236"/>
      <c r="K4" s="237"/>
      <c r="L4" s="237"/>
      <c r="N4" s="184">
        <v>30</v>
      </c>
      <c r="O4" s="236"/>
      <c r="P4" s="236"/>
      <c r="Q4" s="236"/>
    </row>
    <row r="5" spans="1:27" ht="21" customHeight="1">
      <c r="A5" s="212"/>
      <c r="B5" s="4" t="s">
        <v>39</v>
      </c>
      <c r="C5" s="208" t="s">
        <v>38</v>
      </c>
      <c r="D5" s="238" t="str">
        <f>Data_Sekolah!D23</f>
        <v>3 (Tiga)</v>
      </c>
      <c r="E5" s="13"/>
      <c r="G5" s="4"/>
      <c r="H5" s="236"/>
      <c r="I5" s="236"/>
      <c r="K5" s="239"/>
      <c r="L5" s="239"/>
      <c r="M5" s="239"/>
      <c r="N5" s="236"/>
      <c r="O5" s="236"/>
      <c r="P5" s="236"/>
      <c r="Q5" s="236"/>
    </row>
    <row r="6" spans="1:27" ht="21" customHeight="1">
      <c r="A6" s="212"/>
      <c r="B6" s="4" t="s">
        <v>128</v>
      </c>
      <c r="C6" s="208" t="s">
        <v>38</v>
      </c>
      <c r="D6" s="240" t="s">
        <v>175</v>
      </c>
      <c r="E6" s="13"/>
      <c r="G6" s="4"/>
      <c r="H6" s="236"/>
      <c r="I6" s="236"/>
      <c r="K6" s="239"/>
      <c r="L6" s="239"/>
      <c r="M6" s="239"/>
      <c r="N6" s="236"/>
      <c r="O6" s="236"/>
      <c r="P6" s="236"/>
      <c r="Q6" s="236"/>
    </row>
    <row r="7" spans="1:27" ht="14.25" customHeight="1" thickBot="1">
      <c r="A7" s="212"/>
      <c r="B7" s="13"/>
      <c r="C7" s="4"/>
      <c r="D7" s="4"/>
      <c r="E7" s="4"/>
      <c r="F7" s="4"/>
      <c r="G7" s="4"/>
      <c r="H7" s="236"/>
      <c r="I7" s="236"/>
      <c r="J7" s="240"/>
      <c r="K7" s="239"/>
      <c r="L7" s="239"/>
      <c r="M7" s="239"/>
      <c r="N7" s="236"/>
      <c r="O7" s="236"/>
      <c r="P7" s="236"/>
      <c r="Q7" s="236"/>
    </row>
    <row r="8" spans="1:27" ht="14.25" hidden="1" customHeight="1" thickBot="1">
      <c r="A8" s="212"/>
      <c r="B8" s="13"/>
      <c r="C8" s="4"/>
      <c r="D8" s="4"/>
      <c r="E8" s="4"/>
      <c r="F8" s="4"/>
      <c r="G8" s="4"/>
      <c r="H8" s="236"/>
      <c r="I8" s="236"/>
      <c r="J8" s="240"/>
      <c r="K8" s="239"/>
      <c r="L8" s="239"/>
      <c r="M8" s="239"/>
      <c r="N8" s="236"/>
      <c r="O8" s="236"/>
      <c r="P8" s="236"/>
      <c r="Q8" s="236"/>
      <c r="R8" s="281">
        <f>$N$12</f>
        <v>0</v>
      </c>
      <c r="S8" s="281">
        <f>$N$13</f>
        <v>0</v>
      </c>
      <c r="T8" s="281">
        <f>$N$14</f>
        <v>0</v>
      </c>
      <c r="U8" s="281">
        <f>$N$16</f>
        <v>0</v>
      </c>
      <c r="V8" s="281">
        <f>$N$18</f>
        <v>0</v>
      </c>
      <c r="W8" s="281">
        <f>$N$19</f>
        <v>0</v>
      </c>
      <c r="X8" s="281">
        <f>$N$20</f>
        <v>0</v>
      </c>
      <c r="Y8" s="281">
        <f>$N$21</f>
        <v>0</v>
      </c>
      <c r="Z8" s="281">
        <f>$N$23</f>
        <v>0</v>
      </c>
    </row>
    <row r="9" spans="1:27" ht="18" customHeight="1" thickBot="1">
      <c r="A9" s="212"/>
      <c r="B9" s="423" t="s">
        <v>44</v>
      </c>
      <c r="C9" s="429" t="s">
        <v>94</v>
      </c>
      <c r="D9" s="426" t="s">
        <v>93</v>
      </c>
      <c r="E9" s="241"/>
      <c r="F9" s="420" t="s">
        <v>96</v>
      </c>
      <c r="G9" s="421"/>
      <c r="H9" s="421"/>
      <c r="I9" s="421"/>
      <c r="J9" s="421"/>
      <c r="K9" s="421"/>
      <c r="L9" s="421"/>
      <c r="M9" s="421"/>
      <c r="N9" s="422"/>
      <c r="O9" s="13"/>
      <c r="P9" s="407" t="s">
        <v>92</v>
      </c>
      <c r="Q9" s="407" t="s">
        <v>161</v>
      </c>
      <c r="R9" s="413" t="s">
        <v>131</v>
      </c>
      <c r="S9" s="414"/>
      <c r="T9" s="415"/>
      <c r="U9" s="289" t="s">
        <v>91</v>
      </c>
      <c r="V9" s="416" t="s">
        <v>47</v>
      </c>
      <c r="W9" s="417"/>
      <c r="X9" s="417"/>
      <c r="Y9" s="418"/>
      <c r="Z9" s="289" t="s">
        <v>176</v>
      </c>
    </row>
    <row r="10" spans="1:27" ht="16.5" thickBot="1">
      <c r="A10" s="212"/>
      <c r="B10" s="424"/>
      <c r="C10" s="430"/>
      <c r="D10" s="427"/>
      <c r="E10" s="242"/>
      <c r="F10" s="432" t="s">
        <v>170</v>
      </c>
      <c r="G10" s="433"/>
      <c r="H10" s="433"/>
      <c r="I10" s="434"/>
      <c r="J10" s="435"/>
      <c r="K10" s="394" t="s">
        <v>125</v>
      </c>
      <c r="L10" s="394" t="s">
        <v>126</v>
      </c>
      <c r="M10" s="404" t="s">
        <v>8</v>
      </c>
      <c r="N10" s="394" t="s">
        <v>168</v>
      </c>
      <c r="O10" s="13"/>
      <c r="P10" s="407"/>
      <c r="Q10" s="407"/>
      <c r="R10" s="243" t="str">
        <f>$D$12</f>
        <v>4.1</v>
      </c>
      <c r="S10" s="163" t="str">
        <f>$D$13</f>
        <v>4.3</v>
      </c>
      <c r="T10" s="163" t="str">
        <f>$D$14</f>
        <v>4.4</v>
      </c>
      <c r="U10" s="243" t="str">
        <f>$D$16</f>
        <v>4.4</v>
      </c>
      <c r="V10" s="243" t="str">
        <f>$D$18</f>
        <v>4.1</v>
      </c>
      <c r="W10" s="163" t="str">
        <f>$D$19</f>
        <v>4.2</v>
      </c>
      <c r="X10" s="163" t="str">
        <f>$D$20</f>
        <v>4.3</v>
      </c>
      <c r="Y10" s="163" t="str">
        <f>$D$21</f>
        <v>4.4</v>
      </c>
      <c r="Z10" s="243" t="str">
        <f>$D$23</f>
        <v>4.1</v>
      </c>
    </row>
    <row r="11" spans="1:27" ht="22.5" customHeight="1" thickBot="1">
      <c r="A11" s="212"/>
      <c r="B11" s="425"/>
      <c r="C11" s="431"/>
      <c r="D11" s="428"/>
      <c r="E11" s="244"/>
      <c r="F11" s="245">
        <v>1</v>
      </c>
      <c r="G11" s="245">
        <v>2</v>
      </c>
      <c r="H11" s="245">
        <v>3</v>
      </c>
      <c r="I11" s="245">
        <v>4</v>
      </c>
      <c r="J11" s="246" t="s">
        <v>11</v>
      </c>
      <c r="K11" s="395"/>
      <c r="L11" s="395"/>
      <c r="M11" s="405"/>
      <c r="N11" s="395"/>
      <c r="O11" s="13"/>
      <c r="P11" s="282">
        <f>N4</f>
        <v>30</v>
      </c>
      <c r="Q11" s="299">
        <f>D4</f>
        <v>0</v>
      </c>
      <c r="R11" s="185">
        <f t="shared" ref="R11:Z11" si="0">R8</f>
        <v>0</v>
      </c>
      <c r="S11" s="185">
        <f t="shared" si="0"/>
        <v>0</v>
      </c>
      <c r="T11" s="185">
        <f t="shared" si="0"/>
        <v>0</v>
      </c>
      <c r="U11" s="185">
        <f t="shared" si="0"/>
        <v>0</v>
      </c>
      <c r="V11" s="185">
        <f t="shared" si="0"/>
        <v>0</v>
      </c>
      <c r="W11" s="185">
        <f t="shared" si="0"/>
        <v>0</v>
      </c>
      <c r="X11" s="185">
        <f t="shared" si="0"/>
        <v>0</v>
      </c>
      <c r="Y11" s="185">
        <f t="shared" si="0"/>
        <v>0</v>
      </c>
      <c r="Z11" s="185">
        <f t="shared" si="0"/>
        <v>0</v>
      </c>
    </row>
    <row r="12" spans="1:27" ht="15.75">
      <c r="A12" s="212"/>
      <c r="B12" s="392">
        <v>1</v>
      </c>
      <c r="C12" s="412" t="str">
        <f>KI_KD!$B$72</f>
        <v>PPKn</v>
      </c>
      <c r="D12" s="267" t="str">
        <f>KI_KD!C80</f>
        <v>4.1</v>
      </c>
      <c r="E12" s="247" t="str">
        <f>KI_KD!D80</f>
        <v>PPKn 4_1</v>
      </c>
      <c r="F12" s="274">
        <f>VLOOKUP($N$4,'Nilai Harian KI4 Produk'!$B$12:$AR$56,4,FALSE)</f>
        <v>0</v>
      </c>
      <c r="G12" s="274">
        <f>VLOOKUP($N$4,'Nilai Harian KI4 Produk'!$B$12:$AR$56,15,FALSE)</f>
        <v>0</v>
      </c>
      <c r="H12" s="274">
        <f>VLOOKUP($N$4,'Nilai Harian KI4 Produk'!$B$12:$AR$56,23,FALSE)</f>
        <v>0</v>
      </c>
      <c r="I12" s="274">
        <f>VLOOKUP($N$4,'Nilai Harian KI4 Produk'!$B$12:$AR$56,34,FALSE)</f>
        <v>0</v>
      </c>
      <c r="J12" s="269">
        <f>AVERAGE(F12:I12)</f>
        <v>0</v>
      </c>
      <c r="K12" s="406">
        <f>KKM!$F$10</f>
        <v>80</v>
      </c>
      <c r="L12" s="406" t="str">
        <f>KKM!E8</f>
        <v>65</v>
      </c>
      <c r="M12" s="185"/>
      <c r="N12" s="272">
        <f>IF(M12=0,J12,IF(M12&lt;J12,J12,IF(M12&lt;$K$12,M12,IF(M12&gt;$K$12,$K$12,IF(M12=$K$12,$K$12)))))</f>
        <v>0</v>
      </c>
      <c r="O12" s="13"/>
      <c r="P12" s="13"/>
      <c r="Q12" s="13"/>
    </row>
    <row r="13" spans="1:27" ht="15.75">
      <c r="A13" s="212"/>
      <c r="B13" s="392"/>
      <c r="C13" s="412"/>
      <c r="D13" s="267" t="str">
        <f>KI_KD!C81</f>
        <v>4.3</v>
      </c>
      <c r="E13" s="247" t="str">
        <f>KI_KD!D81</f>
        <v>PPKn 4_3</v>
      </c>
      <c r="F13" s="274">
        <f>VLOOKUP($N$4,'Nilai Harian KI4 Produk'!$B$12:$AR$56,5,FALSE)</f>
        <v>0</v>
      </c>
      <c r="G13" s="274">
        <f>VLOOKUP($N$4,'Nilai Harian KI4 Produk'!$B$12:$AR$56,16,FALSE)</f>
        <v>0</v>
      </c>
      <c r="H13" s="274">
        <f>VLOOKUP($N$4,'Nilai Harian KI4 Produk'!$B$12:$AR$56,24,FALSE)</f>
        <v>0</v>
      </c>
      <c r="I13" s="274">
        <f>VLOOKUP($N$4,'Nilai Harian KI4 Produk'!$B$12:$AR$56,35,FALSE)</f>
        <v>0</v>
      </c>
      <c r="J13" s="269">
        <f>AVERAGE(F13:I13)</f>
        <v>0</v>
      </c>
      <c r="K13" s="398"/>
      <c r="L13" s="398"/>
      <c r="M13" s="185"/>
      <c r="N13" s="272">
        <f>IF(M13=0,J13,IF(M13&lt;J13,J13,IF(M13&lt;$K$12,M13,IF(M13&gt;$K$12,$K$12,IF(M13=$K$12,$K$12)))))</f>
        <v>0</v>
      </c>
      <c r="O13" s="13"/>
      <c r="P13" s="13"/>
      <c r="Q13" s="13"/>
    </row>
    <row r="14" spans="1:27" ht="15.75">
      <c r="A14" s="212"/>
      <c r="B14" s="392"/>
      <c r="C14" s="412"/>
      <c r="D14" s="267" t="str">
        <f>KI_KD!C82</f>
        <v>4.4</v>
      </c>
      <c r="E14" s="247" t="str">
        <f>KI_KD!D82</f>
        <v>PPKn 4_4</v>
      </c>
      <c r="F14" s="274">
        <f>VLOOKUP($N$4,'Nilai Harian KI4 Produk'!$B$12:$AR$56,6,FALSE)</f>
        <v>0</v>
      </c>
      <c r="G14" s="274">
        <f>VLOOKUP($N$4,'Nilai Harian KI4 Produk'!$B$12:$AR$56,17,FALSE)</f>
        <v>0</v>
      </c>
      <c r="H14" s="274">
        <f>VLOOKUP($N$4,'Nilai Harian KI4 Produk'!$B$12:$AR$56,25,FALSE)</f>
        <v>0</v>
      </c>
      <c r="I14" s="274">
        <f>VLOOKUP($N$4,'Nilai Harian KI4 Produk'!$B$12:$AR$56,36,FALSE)</f>
        <v>0</v>
      </c>
      <c r="J14" s="269">
        <f>AVERAGE(F14:I14)</f>
        <v>0</v>
      </c>
      <c r="K14" s="399"/>
      <c r="L14" s="399"/>
      <c r="M14" s="185"/>
      <c r="N14" s="272">
        <f>IF(M14=0,J14,IF(M14&lt;J14,J14,IF(M14&lt;$K$12,M14,IF(M14&gt;$K$12,$K$12,IF(M14=$K$12,$K$12)))))</f>
        <v>0</v>
      </c>
      <c r="O14" s="13"/>
      <c r="P14" s="13"/>
      <c r="Q14" s="13"/>
    </row>
    <row r="15" spans="1:27" ht="18.75" customHeight="1">
      <c r="A15" s="212"/>
      <c r="B15" s="393"/>
      <c r="C15" s="396"/>
      <c r="D15" s="249"/>
      <c r="E15" s="249"/>
      <c r="F15" s="275"/>
      <c r="G15" s="275"/>
      <c r="H15" s="275"/>
      <c r="I15" s="275"/>
      <c r="J15" s="271">
        <f>ROUNDUP(AVERAGE(J12:J14),0)</f>
        <v>0</v>
      </c>
      <c r="K15" s="249"/>
      <c r="L15" s="249"/>
      <c r="M15" s="249"/>
      <c r="N15" s="273"/>
      <c r="O15" s="13"/>
      <c r="P15" s="411"/>
      <c r="Q15" s="411"/>
      <c r="R15" s="286"/>
      <c r="S15" s="286"/>
      <c r="T15" s="286"/>
      <c r="U15" s="286"/>
      <c r="V15" s="286"/>
      <c r="W15" s="286"/>
      <c r="X15" s="286"/>
      <c r="Y15" s="286"/>
      <c r="Z15" s="286"/>
      <c r="AA15" s="27"/>
    </row>
    <row r="16" spans="1:27" ht="18.75" customHeight="1">
      <c r="A16" s="212"/>
      <c r="B16" s="393">
        <v>2</v>
      </c>
      <c r="C16" s="396" t="str">
        <f>KI_KD!$B$73</f>
        <v>Bhs. Indonesia</v>
      </c>
      <c r="D16" s="268" t="str">
        <f>KI_KD!C83</f>
        <v>4.4</v>
      </c>
      <c r="E16" s="248" t="str">
        <f>KI_KD!D83</f>
        <v>Bhs. Indonesia 4_4</v>
      </c>
      <c r="F16" s="274">
        <f>VLOOKUP($N$4,'Nilai Harian KI4 Produk'!$B$12:$AR$56,7,FALSE)</f>
        <v>0</v>
      </c>
      <c r="G16" s="274">
        <f>VLOOKUP($N$4,'Nilai Harian KI4 Produk'!$B$12:$AR$56,18,FALSE)</f>
        <v>0</v>
      </c>
      <c r="H16" s="274">
        <f>VLOOKUP($N$4,'Nilai Harian KI4 Produk'!$B$12:$AR$56,26,FALSE)</f>
        <v>0</v>
      </c>
      <c r="I16" s="274">
        <f>VLOOKUP($N$4,'Nilai Harian KI4 Produk'!$B$12:$AR$56,37,FALSE)</f>
        <v>0</v>
      </c>
      <c r="J16" s="270">
        <f>AVERAGE(F16:I16)</f>
        <v>0</v>
      </c>
      <c r="K16" s="248">
        <f>KKM!$F$11</f>
        <v>65</v>
      </c>
      <c r="L16" s="248" t="str">
        <f>KKM!E8</f>
        <v>65</v>
      </c>
      <c r="M16" s="185"/>
      <c r="N16" s="272">
        <f>IF(M16=0,J16,IF(M16&lt;J16,J16,IF(M16&lt;$K$16,M16,IF(M16&gt;$K$16,$K$16,IF(M16=$K$16,$K$16)))))</f>
        <v>0</v>
      </c>
      <c r="O16" s="13"/>
      <c r="P16" s="411"/>
      <c r="Q16" s="411"/>
      <c r="R16" s="263"/>
      <c r="S16" s="263"/>
      <c r="T16" s="263"/>
      <c r="U16" s="263"/>
      <c r="V16" s="263"/>
      <c r="W16" s="263"/>
      <c r="X16" s="263"/>
      <c r="Y16" s="263"/>
      <c r="Z16" s="263"/>
      <c r="AA16" s="27"/>
    </row>
    <row r="17" spans="1:27" ht="18.75" customHeight="1">
      <c r="A17" s="212"/>
      <c r="B17" s="393"/>
      <c r="C17" s="396"/>
      <c r="D17" s="249"/>
      <c r="E17" s="249"/>
      <c r="F17" s="275"/>
      <c r="G17" s="275"/>
      <c r="H17" s="275"/>
      <c r="I17" s="275"/>
      <c r="J17" s="271">
        <f>ROUNDUP(AVERAGE(J16:J16),0)</f>
        <v>0</v>
      </c>
      <c r="K17" s="249"/>
      <c r="L17" s="249"/>
      <c r="M17" s="249"/>
      <c r="N17" s="273"/>
      <c r="O17" s="13"/>
      <c r="P17" s="300"/>
      <c r="Q17" s="229"/>
      <c r="R17" s="278"/>
      <c r="S17" s="278"/>
      <c r="T17" s="278"/>
      <c r="U17" s="278"/>
      <c r="V17" s="278"/>
      <c r="W17" s="278"/>
      <c r="X17" s="278"/>
      <c r="Y17" s="278"/>
      <c r="Z17" s="278"/>
      <c r="AA17" s="27"/>
    </row>
    <row r="18" spans="1:27" ht="18.75" customHeight="1">
      <c r="A18" s="212"/>
      <c r="B18" s="419">
        <v>3</v>
      </c>
      <c r="C18" s="408" t="str">
        <f>KI_KD!B77</f>
        <v>SBdP</v>
      </c>
      <c r="D18" s="268" t="str">
        <f>KI_KD!C84</f>
        <v>4.1</v>
      </c>
      <c r="E18" s="248" t="str">
        <f>KI_KD!D84</f>
        <v>SBdP 4_1</v>
      </c>
      <c r="F18" s="274">
        <f>VLOOKUP($N$4,'Nilai Harian KI4 Produk'!$B$12:$AR$56,8,FALSE)</f>
        <v>0</v>
      </c>
      <c r="G18" s="308"/>
      <c r="H18" s="274">
        <f>VLOOKUP($N$4,'Nilai Harian KI4 Produk'!$B$12:$AR$56,27,FALSE)</f>
        <v>0</v>
      </c>
      <c r="I18" s="274">
        <f>VLOOKUP($N$4,'Nilai Harian KI4 Produk'!$B$12:$AR$56,38,FALSE)</f>
        <v>0</v>
      </c>
      <c r="J18" s="270">
        <f>AVERAGE(F18:I18)</f>
        <v>0</v>
      </c>
      <c r="K18" s="397">
        <f>KKM!$F$12</f>
        <v>71</v>
      </c>
      <c r="L18" s="397" t="str">
        <f>KKM!E8</f>
        <v>65</v>
      </c>
      <c r="M18" s="185"/>
      <c r="N18" s="272">
        <f>IF(M18=0,J18,IF(M18&lt;J18,J18,IF(M18&lt;$K$18,M18,IF(M18&gt;$K$18,$K$18,IF(M18=$K$18,$K$18)))))</f>
        <v>0</v>
      </c>
      <c r="O18" s="13"/>
      <c r="P18" s="300"/>
      <c r="Q18" s="229"/>
      <c r="R18" s="278"/>
      <c r="S18" s="278"/>
      <c r="T18" s="278"/>
      <c r="U18" s="278"/>
      <c r="V18" s="278"/>
      <c r="W18" s="278"/>
      <c r="X18" s="278"/>
      <c r="Y18" s="278"/>
      <c r="Z18" s="278"/>
      <c r="AA18" s="27"/>
    </row>
    <row r="19" spans="1:27" ht="18.75" customHeight="1">
      <c r="A19" s="212"/>
      <c r="B19" s="419"/>
      <c r="C19" s="408"/>
      <c r="D19" s="268" t="str">
        <f>KI_KD!C85</f>
        <v>4.2</v>
      </c>
      <c r="E19" s="248" t="str">
        <f>KI_KD!D85</f>
        <v>SBdP 4_2</v>
      </c>
      <c r="F19" s="274">
        <f>VLOOKUP($N$4,'Nilai Harian KI4 Produk'!$B$12:$AR$56,9,FALSE)</f>
        <v>0</v>
      </c>
      <c r="G19" s="308"/>
      <c r="H19" s="274">
        <f>VLOOKUP($N$4,'Nilai Harian KI4 Produk'!$B$12:$AR$56,28,FALSE)</f>
        <v>0</v>
      </c>
      <c r="I19" s="274">
        <f>VLOOKUP($N$4,'Nilai Harian KI4 Produk'!$B$12:$AR$56,39,FALSE)</f>
        <v>0</v>
      </c>
      <c r="J19" s="270">
        <f>AVERAGE(F19:I19)</f>
        <v>0</v>
      </c>
      <c r="K19" s="398"/>
      <c r="L19" s="398"/>
      <c r="M19" s="185"/>
      <c r="N19" s="272">
        <f>IF(M19=0,J19,IF(M19&lt;J19,J19,IF(M19&lt;$K$18,M19,IF(M19&gt;$K$18,$K$18,IF(M19=$K$18,$K$18)))))</f>
        <v>0</v>
      </c>
      <c r="O19" s="13"/>
      <c r="P19" s="300"/>
      <c r="Q19" s="229"/>
      <c r="R19" s="278"/>
      <c r="S19" s="278"/>
      <c r="T19" s="278"/>
      <c r="U19" s="278"/>
      <c r="V19" s="278"/>
      <c r="W19" s="278"/>
      <c r="X19" s="278"/>
      <c r="Y19" s="278"/>
      <c r="Z19" s="278"/>
      <c r="AA19" s="27"/>
    </row>
    <row r="20" spans="1:27" ht="18.75" customHeight="1">
      <c r="A20" s="212"/>
      <c r="B20" s="419"/>
      <c r="C20" s="408"/>
      <c r="D20" s="268" t="str">
        <f>KI_KD!C86</f>
        <v>4.3</v>
      </c>
      <c r="E20" s="248" t="str">
        <f>KI_KD!D86</f>
        <v>SBdP 4_3</v>
      </c>
      <c r="F20" s="274">
        <f>VLOOKUP($N$4,'Nilai Harian KI4 Produk'!$B$12:$AR$56,10,FALSE)</f>
        <v>0</v>
      </c>
      <c r="G20" s="274">
        <f>VLOOKUP($N$4,'Nilai Harian KI4 Produk'!$B$12:$AR$56,19,FALSE)</f>
        <v>0</v>
      </c>
      <c r="H20" s="274">
        <f>VLOOKUP($N$4,'Nilai Harian KI4 Produk'!$B$12:$AR$56,29,FALSE)</f>
        <v>0</v>
      </c>
      <c r="I20" s="274">
        <f>VLOOKUP($N$4,'Nilai Harian KI4 Produk'!$B$12:$AR$56,40,FALSE)</f>
        <v>0</v>
      </c>
      <c r="J20" s="270">
        <f>AVERAGE(F20:I20)</f>
        <v>0</v>
      </c>
      <c r="K20" s="398"/>
      <c r="L20" s="398"/>
      <c r="M20" s="185"/>
      <c r="N20" s="272">
        <f>IF(M20=0,J20,IF(M20&lt;J20,J20,IF(M20&lt;$K$18,M20,IF(M20&gt;$K$18,$K$18,IF(M20=$K$18,$K$18)))))</f>
        <v>0</v>
      </c>
      <c r="O20" s="13"/>
      <c r="P20" s="300"/>
      <c r="Q20" s="229"/>
      <c r="R20" s="278"/>
      <c r="S20" s="278"/>
      <c r="T20" s="278"/>
      <c r="U20" s="278"/>
      <c r="V20" s="278"/>
      <c r="W20" s="278"/>
      <c r="X20" s="278"/>
      <c r="Y20" s="278"/>
      <c r="Z20" s="278"/>
      <c r="AA20" s="27"/>
    </row>
    <row r="21" spans="1:27" ht="18.75" customHeight="1">
      <c r="A21" s="212"/>
      <c r="B21" s="419"/>
      <c r="C21" s="408"/>
      <c r="D21" s="268" t="str">
        <f>KI_KD!C87</f>
        <v>4.4</v>
      </c>
      <c r="E21" s="248" t="str">
        <f>KI_KD!D87</f>
        <v>SBdP 4_4</v>
      </c>
      <c r="F21" s="274">
        <f>VLOOKUP($N$4,'Nilai Harian KI4 Produk'!$B$12:$AR$56,11,FALSE)</f>
        <v>0</v>
      </c>
      <c r="G21" s="308"/>
      <c r="H21" s="274">
        <f>VLOOKUP($N$4,'Nilai Harian KI4 Produk'!$B$12:$AR$56,30,FALSE)</f>
        <v>0</v>
      </c>
      <c r="I21" s="274">
        <f>VLOOKUP($N$4,'Nilai Harian KI4 Produk'!$B$12:$AR$56,41,FALSE)</f>
        <v>0</v>
      </c>
      <c r="J21" s="270">
        <f>AVERAGE(F21:I21)</f>
        <v>0</v>
      </c>
      <c r="K21" s="399"/>
      <c r="L21" s="399"/>
      <c r="M21" s="185"/>
      <c r="N21" s="272">
        <f>IF(M21=0,J21,IF(M21&lt;J21,J21,IF(M21&lt;$K$18,M21,IF(M21&gt;$K$18,$K$18,IF(M21=$K$18,$K$18)))))</f>
        <v>0</v>
      </c>
      <c r="O21" s="13"/>
      <c r="P21" s="300"/>
      <c r="Q21" s="229"/>
      <c r="R21" s="278"/>
      <c r="S21" s="278"/>
      <c r="T21" s="278"/>
      <c r="U21" s="278"/>
      <c r="V21" s="278"/>
      <c r="W21" s="278"/>
      <c r="X21" s="278"/>
      <c r="Y21" s="278"/>
      <c r="Z21" s="278"/>
      <c r="AA21" s="27"/>
    </row>
    <row r="22" spans="1:27" ht="18.75" customHeight="1">
      <c r="A22" s="212"/>
      <c r="B22" s="419"/>
      <c r="C22" s="408"/>
      <c r="D22" s="249"/>
      <c r="E22" s="249"/>
      <c r="F22" s="275"/>
      <c r="G22" s="275"/>
      <c r="H22" s="275"/>
      <c r="I22" s="275"/>
      <c r="J22" s="271">
        <f>ROUNDUP(AVERAGE(J18:J21),0)</f>
        <v>0</v>
      </c>
      <c r="K22" s="249"/>
      <c r="L22" s="249"/>
      <c r="M22" s="249"/>
      <c r="N22" s="273"/>
      <c r="O22" s="13"/>
      <c r="P22" s="300"/>
      <c r="Q22" s="229"/>
      <c r="R22" s="278"/>
      <c r="S22" s="278"/>
      <c r="T22" s="278"/>
      <c r="U22" s="278"/>
      <c r="V22" s="278"/>
      <c r="W22" s="278"/>
      <c r="X22" s="278"/>
      <c r="Y22" s="278"/>
      <c r="Z22" s="278"/>
      <c r="AA22" s="27"/>
    </row>
    <row r="23" spans="1:27" ht="18.75" customHeight="1">
      <c r="A23" s="212"/>
      <c r="B23" s="393">
        <v>4</v>
      </c>
      <c r="C23" s="396" t="str">
        <f>KI_KD!B78</f>
        <v>Matematika</v>
      </c>
      <c r="D23" s="268" t="str">
        <f>KI_KD!C88</f>
        <v>4.1</v>
      </c>
      <c r="E23" s="248" t="str">
        <f>KI_KD!D88</f>
        <v>Matematika 4_1</v>
      </c>
      <c r="F23" s="274">
        <f>VLOOKUP($N$4,'Nilai Harian KI4 Produk'!$B$12:$AR$56,12,FALSE)</f>
        <v>0</v>
      </c>
      <c r="G23" s="274">
        <f>VLOOKUP($N$4,'Nilai Harian KI4 Produk'!$B$12:$AR$56,20,FALSE)</f>
        <v>0</v>
      </c>
      <c r="H23" s="274">
        <f>VLOOKUP($N$4,'Nilai Harian KI4 Produk'!$B$12:$AR$56,31,FALSE)</f>
        <v>0</v>
      </c>
      <c r="I23" s="274">
        <f>VLOOKUP($N$4,'Nilai Harian KI4 Produk'!$B$12:$AR$56,42,FALSE)</f>
        <v>0</v>
      </c>
      <c r="J23" s="270">
        <f>AVERAGE(F23:I23)</f>
        <v>0</v>
      </c>
      <c r="K23" s="290">
        <f>KKM!$F$13</f>
        <v>65</v>
      </c>
      <c r="L23" s="290" t="str">
        <f>KKM!E8</f>
        <v>65</v>
      </c>
      <c r="M23" s="185"/>
      <c r="N23" s="272">
        <f>IF(M23=0,J23,IF(M23&lt;J23,J23,IF(M23&lt;$K$23,M23,IF(M23&gt;$K$23,$K$23,IF(M23=$K$23,$K$23)))))</f>
        <v>0</v>
      </c>
      <c r="O23" s="13"/>
      <c r="P23" s="300"/>
      <c r="Q23" s="229"/>
      <c r="R23" s="278"/>
      <c r="S23" s="278"/>
      <c r="T23" s="278"/>
      <c r="U23" s="278"/>
      <c r="V23" s="278"/>
      <c r="W23" s="278"/>
      <c r="X23" s="278"/>
      <c r="Y23" s="278"/>
      <c r="Z23" s="278"/>
      <c r="AA23" s="27"/>
    </row>
    <row r="24" spans="1:27" ht="18.75" customHeight="1">
      <c r="A24" s="212"/>
      <c r="B24" s="393"/>
      <c r="C24" s="396"/>
      <c r="D24" s="249"/>
      <c r="E24" s="249"/>
      <c r="F24" s="275"/>
      <c r="G24" s="275"/>
      <c r="H24" s="275"/>
      <c r="I24" s="275"/>
      <c r="J24" s="271">
        <f>ROUNDUP(AVERAGE(J23:J23),0)</f>
        <v>0</v>
      </c>
      <c r="K24" s="249"/>
      <c r="L24" s="249"/>
      <c r="M24" s="249"/>
      <c r="N24" s="273"/>
      <c r="O24" s="13"/>
      <c r="P24" s="300"/>
      <c r="Q24" s="229"/>
      <c r="R24" s="278"/>
      <c r="S24" s="278"/>
      <c r="T24" s="278"/>
      <c r="U24" s="278"/>
      <c r="V24" s="278"/>
      <c r="W24" s="278"/>
      <c r="X24" s="278"/>
      <c r="Y24" s="278"/>
      <c r="Z24" s="278"/>
      <c r="AA24" s="27"/>
    </row>
    <row r="25" spans="1:27" ht="18.75" customHeight="1">
      <c r="A25" s="212"/>
      <c r="B25" s="251"/>
      <c r="C25" s="251"/>
      <c r="D25" s="252"/>
      <c r="E25" s="252"/>
      <c r="F25" s="252"/>
      <c r="G25" s="252"/>
      <c r="H25" s="252"/>
      <c r="I25" s="252"/>
      <c r="J25" s="253"/>
      <c r="K25" s="254"/>
      <c r="L25" s="254"/>
      <c r="M25" s="254"/>
      <c r="N25" s="254"/>
      <c r="O25" s="255"/>
      <c r="P25" s="300"/>
      <c r="Q25" s="229"/>
      <c r="R25" s="278"/>
      <c r="S25" s="278"/>
      <c r="T25" s="278"/>
      <c r="U25" s="278"/>
      <c r="V25" s="278"/>
      <c r="W25" s="278"/>
      <c r="X25" s="278"/>
      <c r="Y25" s="278"/>
      <c r="Z25" s="278"/>
      <c r="AA25" s="27"/>
    </row>
    <row r="26" spans="1:27" ht="18.75" customHeight="1">
      <c r="A26" s="212"/>
      <c r="B26" s="279" t="s">
        <v>162</v>
      </c>
      <c r="C26" s="183"/>
      <c r="D26" s="280"/>
      <c r="E26" s="280"/>
      <c r="F26" s="280"/>
      <c r="G26" s="280"/>
      <c r="H26" s="280"/>
      <c r="I26" s="280"/>
      <c r="J26" s="252"/>
      <c r="K26" s="253"/>
      <c r="L26" s="256"/>
      <c r="M26" s="409">
        <f>Data_Sekolah!$D$26</f>
        <v>0</v>
      </c>
      <c r="N26" s="410"/>
      <c r="O26" s="255"/>
      <c r="P26" s="300"/>
      <c r="Q26" s="229"/>
      <c r="R26" s="278"/>
      <c r="S26" s="278"/>
      <c r="T26" s="278"/>
      <c r="U26" s="278"/>
      <c r="V26" s="278"/>
      <c r="W26" s="278"/>
      <c r="X26" s="278"/>
      <c r="Y26" s="278"/>
      <c r="Z26" s="278"/>
      <c r="AA26" s="27"/>
    </row>
    <row r="27" spans="1:27" ht="18.75" customHeight="1">
      <c r="A27" s="212"/>
      <c r="B27" s="279" t="s">
        <v>163</v>
      </c>
      <c r="C27" s="182"/>
      <c r="D27" s="280"/>
      <c r="E27" s="280"/>
      <c r="F27" s="280"/>
      <c r="G27" s="280"/>
      <c r="H27" s="280"/>
      <c r="I27" s="280"/>
      <c r="J27" s="252"/>
      <c r="K27" s="253"/>
      <c r="L27" s="254"/>
      <c r="M27" s="403" t="s">
        <v>172</v>
      </c>
      <c r="N27" s="403"/>
      <c r="O27" s="255"/>
      <c r="P27" s="300"/>
      <c r="Q27" s="229"/>
      <c r="R27" s="278"/>
      <c r="S27" s="278"/>
      <c r="T27" s="278"/>
      <c r="U27" s="278"/>
      <c r="V27" s="278"/>
      <c r="W27" s="278"/>
      <c r="X27" s="278"/>
      <c r="Y27" s="278"/>
      <c r="Z27" s="278"/>
      <c r="AA27" s="27"/>
    </row>
    <row r="28" spans="1:27" ht="18.75" customHeight="1">
      <c r="A28" s="212"/>
      <c r="B28" s="279" t="s">
        <v>164</v>
      </c>
      <c r="C28" s="183"/>
      <c r="D28" s="181"/>
      <c r="E28" s="181"/>
      <c r="F28" s="252"/>
      <c r="G28" s="252"/>
      <c r="H28" s="252"/>
      <c r="I28" s="252"/>
      <c r="J28" s="252"/>
      <c r="K28" s="253"/>
      <c r="L28" s="254"/>
      <c r="M28" s="256"/>
      <c r="N28" s="254"/>
      <c r="O28" s="255"/>
      <c r="P28" s="300"/>
      <c r="Q28" s="229"/>
      <c r="R28" s="278"/>
      <c r="S28" s="278"/>
      <c r="T28" s="278"/>
      <c r="U28" s="278"/>
      <c r="V28" s="278"/>
      <c r="W28" s="278"/>
      <c r="X28" s="278"/>
      <c r="Y28" s="278"/>
      <c r="Z28" s="278"/>
      <c r="AA28" s="27"/>
    </row>
    <row r="29" spans="1:27" ht="18.75" customHeight="1">
      <c r="A29" s="212"/>
      <c r="B29" s="251"/>
      <c r="C29" s="183"/>
      <c r="D29" s="183"/>
      <c r="E29" s="183"/>
      <c r="F29" s="252"/>
      <c r="G29" s="252"/>
      <c r="H29" s="252"/>
      <c r="I29" s="252"/>
      <c r="J29" s="253"/>
      <c r="K29" s="254"/>
      <c r="L29" s="254"/>
      <c r="M29" s="254"/>
      <c r="N29" s="254"/>
      <c r="O29" s="255"/>
      <c r="P29" s="300"/>
      <c r="Q29" s="229"/>
      <c r="R29" s="278"/>
      <c r="S29" s="278"/>
      <c r="T29" s="278"/>
      <c r="U29" s="278"/>
      <c r="V29" s="278"/>
      <c r="W29" s="278"/>
      <c r="X29" s="278"/>
      <c r="Y29" s="278"/>
      <c r="Z29" s="278"/>
      <c r="AA29" s="27"/>
    </row>
    <row r="30" spans="1:27" ht="18.75" customHeight="1">
      <c r="A30" s="212"/>
      <c r="B30" s="251"/>
      <c r="C30" s="181"/>
      <c r="D30" s="181"/>
      <c r="E30" s="181"/>
      <c r="F30" s="252"/>
      <c r="G30" s="252"/>
      <c r="H30" s="252"/>
      <c r="I30" s="252"/>
      <c r="J30" s="253"/>
      <c r="K30" s="254"/>
      <c r="L30" s="254"/>
      <c r="M30" s="400">
        <f>Data_Sekolah!$D$19</f>
        <v>0</v>
      </c>
      <c r="N30" s="401"/>
      <c r="O30" s="255"/>
      <c r="P30" s="300"/>
      <c r="Q30" s="229"/>
      <c r="R30" s="278"/>
      <c r="S30" s="278"/>
      <c r="T30" s="278"/>
      <c r="U30" s="278"/>
      <c r="V30" s="278"/>
      <c r="W30" s="278"/>
      <c r="X30" s="278"/>
      <c r="Y30" s="278"/>
      <c r="Z30" s="278"/>
      <c r="AA30" s="27"/>
    </row>
    <row r="31" spans="1:27" ht="18.75" customHeight="1">
      <c r="A31" s="212"/>
      <c r="B31" s="251"/>
      <c r="C31" s="181"/>
      <c r="D31" s="181"/>
      <c r="E31" s="65"/>
      <c r="F31" s="252"/>
      <c r="G31" s="252"/>
      <c r="H31" s="252"/>
      <c r="I31" s="252"/>
      <c r="J31" s="253"/>
      <c r="K31" s="254"/>
      <c r="L31" s="254"/>
      <c r="M31" s="402" t="str">
        <f>Data_Sekolah!$B$20&amp; " : "&amp;Data_Sekolah!$D$20</f>
        <v xml:space="preserve">NIP : </v>
      </c>
      <c r="N31" s="402"/>
      <c r="O31" s="254"/>
      <c r="P31" s="300"/>
      <c r="Q31" s="229"/>
      <c r="R31" s="278"/>
      <c r="S31" s="278"/>
      <c r="T31" s="278"/>
      <c r="U31" s="278"/>
      <c r="V31" s="278"/>
      <c r="W31" s="278"/>
      <c r="X31" s="278"/>
      <c r="Y31" s="278"/>
      <c r="Z31" s="278"/>
      <c r="AA31" s="27"/>
    </row>
    <row r="32" spans="1:27" ht="20.25" customHeight="1">
      <c r="A32" s="212"/>
      <c r="B32" s="251"/>
      <c r="C32" s="181"/>
      <c r="D32" s="181"/>
      <c r="E32" s="181"/>
      <c r="F32" s="252"/>
      <c r="G32" s="252"/>
      <c r="H32" s="252"/>
      <c r="I32" s="252"/>
      <c r="J32" s="253"/>
      <c r="K32" s="254"/>
      <c r="L32" s="254"/>
      <c r="M32" s="254"/>
      <c r="N32" s="252"/>
      <c r="O32" s="252"/>
      <c r="P32" s="300"/>
      <c r="Q32" s="229"/>
      <c r="R32" s="278"/>
      <c r="S32" s="278"/>
      <c r="T32" s="278"/>
      <c r="U32" s="278"/>
      <c r="V32" s="278"/>
      <c r="W32" s="278"/>
      <c r="X32" s="278"/>
      <c r="Y32" s="278"/>
      <c r="Z32" s="278"/>
      <c r="AA32" s="27"/>
    </row>
    <row r="33" spans="2:27" ht="20.25" customHeight="1">
      <c r="B33" s="251"/>
      <c r="C33" s="181"/>
      <c r="D33" s="181"/>
      <c r="E33" s="181"/>
      <c r="F33" s="252"/>
      <c r="G33" s="252"/>
      <c r="H33" s="252"/>
      <c r="I33" s="252"/>
      <c r="J33" s="253"/>
      <c r="K33" s="254"/>
      <c r="L33" s="254"/>
      <c r="M33" s="257"/>
      <c r="N33" s="258"/>
      <c r="O33" s="258"/>
      <c r="P33" s="300"/>
      <c r="Q33" s="229"/>
      <c r="R33" s="278"/>
      <c r="S33" s="278"/>
      <c r="T33" s="278"/>
      <c r="U33" s="278"/>
      <c r="V33" s="278"/>
      <c r="W33" s="278"/>
      <c r="X33" s="278"/>
      <c r="Y33" s="278"/>
      <c r="Z33" s="278"/>
      <c r="AA33" s="27"/>
    </row>
    <row r="34" spans="2:27" ht="15.75">
      <c r="B34" s="251"/>
      <c r="C34" s="181"/>
      <c r="D34" s="181"/>
      <c r="E34" s="181"/>
      <c r="F34" s="252"/>
      <c r="G34" s="252"/>
      <c r="H34" s="252"/>
      <c r="I34" s="252"/>
      <c r="J34" s="253"/>
      <c r="K34" s="254"/>
      <c r="L34" s="254"/>
      <c r="M34" s="257"/>
      <c r="N34" s="259"/>
      <c r="O34" s="259"/>
      <c r="P34" s="300"/>
      <c r="Q34" s="229"/>
      <c r="R34" s="278"/>
      <c r="S34" s="278"/>
      <c r="T34" s="278"/>
      <c r="U34" s="278"/>
      <c r="V34" s="278"/>
      <c r="W34" s="278"/>
      <c r="X34" s="278"/>
      <c r="Y34" s="278"/>
      <c r="Z34" s="278"/>
      <c r="AA34" s="27"/>
    </row>
    <row r="35" spans="2:27" ht="21" customHeight="1">
      <c r="B35" s="251"/>
      <c r="C35" s="181"/>
      <c r="D35" s="181"/>
      <c r="E35" s="181"/>
      <c r="F35" s="252"/>
      <c r="G35" s="252"/>
      <c r="H35" s="252"/>
      <c r="I35" s="252"/>
      <c r="J35" s="253"/>
      <c r="K35" s="254"/>
      <c r="L35" s="254"/>
      <c r="M35" s="257"/>
      <c r="N35" s="253"/>
      <c r="O35" s="253"/>
      <c r="P35" s="300"/>
      <c r="Q35" s="229"/>
      <c r="R35" s="278"/>
      <c r="S35" s="278"/>
      <c r="T35" s="278"/>
      <c r="U35" s="278"/>
      <c r="V35" s="278"/>
      <c r="W35" s="278"/>
      <c r="X35" s="278"/>
      <c r="Y35" s="278"/>
      <c r="Z35" s="278"/>
      <c r="AA35" s="27"/>
    </row>
    <row r="36" spans="2:27" ht="21" customHeight="1">
      <c r="B36" s="251"/>
      <c r="C36" s="181"/>
      <c r="D36" s="181"/>
      <c r="E36" s="181"/>
      <c r="F36" s="252"/>
      <c r="G36" s="252"/>
      <c r="H36" s="252"/>
      <c r="I36" s="252"/>
      <c r="J36" s="253"/>
      <c r="K36" s="254"/>
      <c r="L36" s="254"/>
      <c r="M36" s="257"/>
      <c r="N36" s="252"/>
      <c r="O36" s="252"/>
      <c r="P36" s="300"/>
      <c r="Q36" s="229"/>
      <c r="R36" s="278"/>
      <c r="S36" s="278"/>
      <c r="T36" s="278"/>
      <c r="U36" s="278"/>
      <c r="V36" s="278"/>
      <c r="W36" s="278"/>
      <c r="X36" s="278"/>
      <c r="Y36" s="278"/>
      <c r="Z36" s="278"/>
      <c r="AA36" s="27"/>
    </row>
    <row r="37" spans="2:27" ht="21" customHeight="1">
      <c r="B37" s="251"/>
      <c r="C37" s="181"/>
      <c r="D37" s="181"/>
      <c r="E37" s="181"/>
      <c r="F37" s="252"/>
      <c r="G37" s="252"/>
      <c r="H37" s="252"/>
      <c r="I37" s="252"/>
      <c r="J37" s="253"/>
      <c r="K37" s="254"/>
      <c r="L37" s="254"/>
      <c r="M37" s="257"/>
      <c r="N37" s="260"/>
      <c r="O37" s="260"/>
      <c r="P37" s="300"/>
      <c r="Q37" s="229"/>
      <c r="R37" s="278"/>
      <c r="S37" s="278"/>
      <c r="T37" s="278"/>
      <c r="U37" s="278"/>
      <c r="V37" s="278"/>
      <c r="W37" s="278"/>
      <c r="X37" s="278"/>
      <c r="Y37" s="278"/>
      <c r="Z37" s="278"/>
      <c r="AA37" s="27"/>
    </row>
    <row r="38" spans="2:27" ht="21" customHeight="1">
      <c r="B38" s="251"/>
      <c r="C38" s="181"/>
      <c r="D38" s="181"/>
      <c r="E38" s="181"/>
      <c r="F38" s="252"/>
      <c r="G38" s="252"/>
      <c r="H38" s="252"/>
      <c r="I38" s="252"/>
      <c r="J38" s="253"/>
      <c r="K38" s="254"/>
      <c r="L38" s="254"/>
      <c r="M38" s="257"/>
      <c r="N38" s="260"/>
      <c r="O38" s="260"/>
      <c r="P38" s="300"/>
      <c r="Q38" s="229"/>
      <c r="R38" s="278"/>
      <c r="S38" s="278"/>
      <c r="T38" s="278"/>
      <c r="U38" s="278"/>
      <c r="V38" s="278"/>
      <c r="W38" s="278"/>
      <c r="X38" s="278"/>
      <c r="Y38" s="278"/>
      <c r="Z38" s="278"/>
      <c r="AA38" s="27"/>
    </row>
    <row r="39" spans="2:27" ht="21" customHeight="1">
      <c r="B39" s="251"/>
      <c r="C39" s="251"/>
      <c r="D39" s="252"/>
      <c r="E39" s="252"/>
      <c r="F39" s="252"/>
      <c r="G39" s="252"/>
      <c r="H39" s="252"/>
      <c r="I39" s="252"/>
      <c r="J39" s="253"/>
      <c r="K39" s="254"/>
      <c r="L39" s="254"/>
      <c r="M39" s="257"/>
      <c r="N39" s="260"/>
      <c r="O39" s="260"/>
      <c r="P39" s="300"/>
      <c r="Q39" s="229"/>
      <c r="R39" s="278"/>
      <c r="S39" s="278"/>
      <c r="T39" s="278"/>
      <c r="U39" s="278"/>
      <c r="V39" s="278"/>
      <c r="W39" s="278"/>
      <c r="X39" s="278"/>
      <c r="Y39" s="278"/>
      <c r="Z39" s="278"/>
      <c r="AA39" s="27"/>
    </row>
    <row r="40" spans="2:27" ht="22.5" customHeight="1">
      <c r="B40" s="251"/>
      <c r="C40" s="251"/>
      <c r="D40" s="252"/>
      <c r="E40" s="252"/>
      <c r="F40" s="252"/>
      <c r="G40" s="252"/>
      <c r="H40" s="252"/>
      <c r="I40" s="252"/>
      <c r="J40" s="253"/>
      <c r="K40" s="254"/>
      <c r="L40" s="254"/>
      <c r="M40" s="257"/>
      <c r="N40" s="252"/>
      <c r="O40" s="252"/>
      <c r="P40" s="300"/>
      <c r="Q40" s="229"/>
      <c r="R40" s="278"/>
      <c r="S40" s="278"/>
      <c r="T40" s="278"/>
      <c r="U40" s="278"/>
      <c r="V40" s="278"/>
      <c r="W40" s="278"/>
      <c r="X40" s="278"/>
      <c r="Y40" s="278"/>
      <c r="Z40" s="278"/>
      <c r="AA40" s="27"/>
    </row>
    <row r="41" spans="2:27" ht="21" customHeight="1">
      <c r="B41" s="251"/>
      <c r="C41" s="251"/>
      <c r="D41" s="252"/>
      <c r="E41" s="252"/>
      <c r="F41" s="252"/>
      <c r="G41" s="252"/>
      <c r="H41" s="252"/>
      <c r="I41" s="252"/>
      <c r="J41" s="253"/>
      <c r="K41" s="254"/>
      <c r="L41" s="254"/>
      <c r="M41" s="257"/>
      <c r="N41" s="261"/>
      <c r="O41" s="257"/>
      <c r="P41" s="300"/>
      <c r="Q41" s="229"/>
      <c r="R41" s="278"/>
      <c r="S41" s="278"/>
      <c r="T41" s="278"/>
      <c r="U41" s="278"/>
      <c r="V41" s="278"/>
      <c r="W41" s="278"/>
      <c r="X41" s="278"/>
      <c r="Y41" s="278"/>
      <c r="Z41" s="278"/>
      <c r="AA41" s="27"/>
    </row>
    <row r="42" spans="2:27" ht="21" customHeight="1">
      <c r="B42" s="251"/>
      <c r="C42" s="251"/>
      <c r="D42" s="252"/>
      <c r="E42" s="252"/>
      <c r="F42" s="252"/>
      <c r="G42" s="252"/>
      <c r="H42" s="252"/>
      <c r="I42" s="252"/>
      <c r="J42" s="253"/>
      <c r="K42" s="254"/>
      <c r="L42" s="254"/>
      <c r="M42" s="257"/>
      <c r="N42" s="257"/>
      <c r="O42" s="257"/>
      <c r="P42" s="300"/>
      <c r="Q42" s="229"/>
      <c r="R42" s="278"/>
      <c r="S42" s="278"/>
      <c r="T42" s="278"/>
      <c r="U42" s="278"/>
      <c r="V42" s="278"/>
      <c r="W42" s="278"/>
      <c r="X42" s="278"/>
      <c r="Y42" s="278"/>
      <c r="Z42" s="278"/>
      <c r="AA42" s="27"/>
    </row>
    <row r="43" spans="2:27" ht="21" customHeight="1">
      <c r="B43" s="251"/>
      <c r="C43" s="251"/>
      <c r="D43" s="252"/>
      <c r="E43" s="252"/>
      <c r="F43" s="252"/>
      <c r="G43" s="252"/>
      <c r="H43" s="252"/>
      <c r="I43" s="252"/>
      <c r="J43" s="253"/>
      <c r="K43" s="254"/>
      <c r="L43" s="254"/>
      <c r="M43" s="257"/>
      <c r="N43" s="257"/>
      <c r="O43" s="257"/>
      <c r="P43" s="300"/>
      <c r="Q43" s="229"/>
      <c r="R43" s="278"/>
      <c r="S43" s="278"/>
      <c r="T43" s="278"/>
      <c r="U43" s="278"/>
      <c r="V43" s="278"/>
      <c r="W43" s="278"/>
      <c r="X43" s="278"/>
      <c r="Y43" s="278"/>
      <c r="Z43" s="278"/>
      <c r="AA43" s="27"/>
    </row>
    <row r="44" spans="2:27" ht="21" customHeight="1">
      <c r="B44" s="251"/>
      <c r="C44" s="251"/>
      <c r="D44" s="252"/>
      <c r="E44" s="252"/>
      <c r="F44" s="252"/>
      <c r="G44" s="252"/>
      <c r="H44" s="252"/>
      <c r="I44" s="252"/>
      <c r="J44" s="253"/>
      <c r="K44" s="254"/>
      <c r="L44" s="254"/>
      <c r="M44" s="257"/>
      <c r="N44" s="262"/>
      <c r="O44" s="262"/>
      <c r="P44" s="300"/>
      <c r="Q44" s="229"/>
      <c r="R44" s="278"/>
      <c r="S44" s="278"/>
      <c r="T44" s="278"/>
      <c r="U44" s="278"/>
      <c r="V44" s="278"/>
      <c r="W44" s="278"/>
      <c r="X44" s="278"/>
      <c r="Y44" s="278"/>
      <c r="Z44" s="278"/>
      <c r="AA44" s="27"/>
    </row>
    <row r="45" spans="2:27" ht="21" customHeight="1">
      <c r="B45" s="251"/>
      <c r="C45" s="251"/>
      <c r="D45" s="252"/>
      <c r="E45" s="252"/>
      <c r="F45" s="252"/>
      <c r="G45" s="252"/>
      <c r="H45" s="252"/>
      <c r="I45" s="252"/>
      <c r="J45" s="253"/>
      <c r="K45" s="254"/>
      <c r="L45" s="254"/>
      <c r="M45" s="257"/>
      <c r="N45" s="263"/>
      <c r="O45" s="263"/>
      <c r="P45" s="300"/>
      <c r="Q45" s="229"/>
      <c r="R45" s="278"/>
      <c r="S45" s="278"/>
      <c r="T45" s="278"/>
      <c r="U45" s="278"/>
      <c r="V45" s="278"/>
      <c r="W45" s="278"/>
      <c r="X45" s="278"/>
      <c r="Y45" s="278"/>
      <c r="Z45" s="278"/>
      <c r="AA45" s="27"/>
    </row>
    <row r="46" spans="2:27" ht="21" customHeight="1">
      <c r="B46" s="256"/>
      <c r="C46" s="256"/>
      <c r="D46" s="260"/>
      <c r="E46" s="252"/>
      <c r="F46" s="260"/>
      <c r="G46" s="260"/>
      <c r="H46" s="260"/>
      <c r="I46" s="260"/>
      <c r="J46" s="264"/>
      <c r="K46" s="254"/>
      <c r="L46" s="254"/>
      <c r="M46" s="257"/>
      <c r="N46" s="263"/>
      <c r="O46" s="263"/>
      <c r="P46" s="300"/>
      <c r="Q46" s="229"/>
      <c r="R46" s="278"/>
      <c r="S46" s="278"/>
      <c r="T46" s="278"/>
      <c r="U46" s="278"/>
      <c r="V46" s="278"/>
      <c r="W46" s="278"/>
      <c r="X46" s="278"/>
      <c r="Y46" s="278"/>
      <c r="Z46" s="278"/>
      <c r="AA46" s="27"/>
    </row>
    <row r="47" spans="2:27" ht="21" customHeight="1">
      <c r="B47" s="256"/>
      <c r="C47" s="256"/>
      <c r="D47" s="260"/>
      <c r="E47" s="252"/>
      <c r="F47" s="260"/>
      <c r="G47" s="260"/>
      <c r="H47" s="260"/>
      <c r="I47" s="260"/>
      <c r="J47" s="264"/>
      <c r="K47" s="254"/>
      <c r="L47" s="254"/>
      <c r="M47" s="257"/>
      <c r="N47" s="263"/>
      <c r="O47" s="263"/>
      <c r="P47" s="300"/>
      <c r="Q47" s="229"/>
      <c r="R47" s="278"/>
      <c r="S47" s="278"/>
      <c r="T47" s="278"/>
      <c r="U47" s="278"/>
      <c r="V47" s="278"/>
      <c r="W47" s="278"/>
      <c r="X47" s="278"/>
      <c r="Y47" s="278"/>
      <c r="Z47" s="278"/>
      <c r="AA47" s="27"/>
    </row>
    <row r="48" spans="2:27" ht="21" customHeight="1">
      <c r="B48" s="256"/>
      <c r="C48" s="256"/>
      <c r="D48" s="260"/>
      <c r="E48" s="252"/>
      <c r="F48" s="260"/>
      <c r="G48" s="260"/>
      <c r="H48" s="260"/>
      <c r="I48" s="260"/>
      <c r="J48" s="264"/>
      <c r="K48" s="254"/>
      <c r="L48" s="254"/>
      <c r="M48" s="257"/>
      <c r="N48" s="263"/>
      <c r="O48" s="263"/>
      <c r="P48" s="300"/>
      <c r="Q48" s="229"/>
      <c r="R48" s="278"/>
      <c r="S48" s="278"/>
      <c r="T48" s="278"/>
      <c r="U48" s="278"/>
      <c r="V48" s="278"/>
      <c r="W48" s="278"/>
      <c r="X48" s="278"/>
      <c r="Y48" s="278"/>
      <c r="Z48" s="278"/>
      <c r="AA48" s="27"/>
    </row>
    <row r="49" spans="2:27" ht="21" customHeight="1">
      <c r="B49" s="256"/>
      <c r="C49" s="256"/>
      <c r="D49" s="252"/>
      <c r="E49" s="252"/>
      <c r="F49" s="252"/>
      <c r="G49" s="252"/>
      <c r="H49" s="252"/>
      <c r="I49" s="252"/>
      <c r="J49" s="253"/>
      <c r="K49" s="254"/>
      <c r="L49" s="254"/>
      <c r="M49" s="257"/>
      <c r="N49" s="257"/>
      <c r="O49" s="257"/>
      <c r="P49" s="300"/>
      <c r="Q49" s="229"/>
      <c r="R49" s="278"/>
      <c r="S49" s="278"/>
      <c r="T49" s="278"/>
      <c r="U49" s="278"/>
      <c r="V49" s="278"/>
      <c r="W49" s="278"/>
      <c r="X49" s="278"/>
      <c r="Y49" s="278"/>
      <c r="Z49" s="278"/>
      <c r="AA49" s="27"/>
    </row>
    <row r="50" spans="2:27" ht="21" customHeight="1">
      <c r="B50" s="181"/>
      <c r="C50" s="181"/>
      <c r="D50" s="181"/>
      <c r="E50" s="181"/>
      <c r="F50" s="181"/>
      <c r="G50" s="181"/>
      <c r="H50" s="181"/>
      <c r="I50" s="181"/>
      <c r="J50" s="181"/>
      <c r="K50" s="254"/>
      <c r="L50" s="254"/>
      <c r="M50" s="254"/>
      <c r="N50" s="254"/>
      <c r="O50" s="255"/>
      <c r="P50" s="300"/>
      <c r="Q50" s="229"/>
      <c r="R50" s="278"/>
      <c r="S50" s="278"/>
      <c r="T50" s="278"/>
      <c r="U50" s="278"/>
      <c r="V50" s="278"/>
      <c r="W50" s="278"/>
      <c r="X50" s="278"/>
      <c r="Y50" s="278"/>
      <c r="Z50" s="278"/>
      <c r="AA50" s="27"/>
    </row>
    <row r="51" spans="2:27" ht="21" customHeight="1">
      <c r="B51" s="181"/>
      <c r="C51" s="181"/>
      <c r="D51" s="181"/>
      <c r="E51" s="181"/>
      <c r="F51" s="181"/>
      <c r="G51" s="181"/>
      <c r="H51" s="181"/>
      <c r="I51" s="181"/>
      <c r="J51" s="181"/>
      <c r="K51" s="254"/>
      <c r="L51" s="254"/>
      <c r="M51" s="254"/>
      <c r="N51" s="254"/>
      <c r="O51" s="255"/>
      <c r="P51" s="300"/>
      <c r="Q51" s="229"/>
      <c r="R51" s="278"/>
      <c r="S51" s="278"/>
      <c r="T51" s="278"/>
      <c r="U51" s="278"/>
      <c r="V51" s="278"/>
      <c r="W51" s="278"/>
      <c r="X51" s="278"/>
      <c r="Y51" s="278"/>
      <c r="Z51" s="278"/>
      <c r="AA51" s="27"/>
    </row>
    <row r="52" spans="2:27" ht="21" customHeight="1">
      <c r="B52" s="181"/>
      <c r="C52" s="181"/>
      <c r="D52" s="181"/>
      <c r="E52" s="181"/>
      <c r="F52" s="181"/>
      <c r="G52" s="181"/>
      <c r="H52" s="181"/>
      <c r="I52" s="181"/>
      <c r="J52" s="181"/>
      <c r="K52" s="254"/>
      <c r="L52" s="254"/>
      <c r="M52" s="254"/>
      <c r="N52" s="254"/>
      <c r="O52" s="255"/>
      <c r="P52" s="300"/>
      <c r="Q52" s="229"/>
      <c r="R52" s="278"/>
      <c r="S52" s="278"/>
      <c r="T52" s="278"/>
      <c r="U52" s="278"/>
      <c r="V52" s="278"/>
      <c r="W52" s="278"/>
      <c r="X52" s="278"/>
      <c r="Y52" s="278"/>
      <c r="Z52" s="278"/>
      <c r="AA52" s="27"/>
    </row>
    <row r="53" spans="2:27" ht="15" customHeight="1">
      <c r="B53" s="257"/>
      <c r="C53" s="257"/>
      <c r="D53" s="257"/>
      <c r="E53" s="257"/>
      <c r="F53" s="257"/>
      <c r="G53" s="257"/>
      <c r="H53" s="257"/>
      <c r="I53" s="257"/>
      <c r="J53" s="257"/>
      <c r="K53" s="254"/>
      <c r="L53" s="254"/>
      <c r="M53" s="254"/>
      <c r="N53" s="254"/>
      <c r="O53" s="255"/>
      <c r="P53" s="300"/>
      <c r="Q53" s="229"/>
      <c r="R53" s="278"/>
      <c r="S53" s="278"/>
      <c r="T53" s="278"/>
      <c r="U53" s="278"/>
      <c r="V53" s="278"/>
      <c r="W53" s="278"/>
      <c r="X53" s="278"/>
      <c r="Y53" s="278"/>
      <c r="Z53" s="278"/>
      <c r="AA53" s="27"/>
    </row>
    <row r="54" spans="2:27" ht="15" customHeight="1">
      <c r="B54" s="257"/>
      <c r="C54" s="257"/>
      <c r="D54" s="257"/>
      <c r="E54" s="257"/>
      <c r="F54" s="257"/>
      <c r="G54" s="257"/>
      <c r="H54" s="257"/>
      <c r="I54" s="257"/>
      <c r="J54" s="257"/>
      <c r="K54" s="254"/>
      <c r="L54" s="254"/>
      <c r="M54" s="254"/>
      <c r="N54" s="254"/>
      <c r="O54" s="255"/>
      <c r="P54" s="300"/>
      <c r="Q54" s="229"/>
      <c r="R54" s="278"/>
      <c r="S54" s="278"/>
      <c r="T54" s="278"/>
      <c r="U54" s="278"/>
      <c r="V54" s="278"/>
      <c r="W54" s="278"/>
      <c r="X54" s="278"/>
      <c r="Y54" s="278"/>
      <c r="Z54" s="278"/>
      <c r="AA54" s="27"/>
    </row>
    <row r="55" spans="2:27" ht="15" customHeight="1">
      <c r="B55" s="257"/>
      <c r="C55" s="257"/>
      <c r="D55" s="257"/>
      <c r="E55" s="257"/>
      <c r="F55" s="257"/>
      <c r="G55" s="257"/>
      <c r="H55" s="257"/>
      <c r="I55" s="257"/>
      <c r="J55" s="257"/>
      <c r="K55" s="254"/>
      <c r="L55" s="254"/>
      <c r="M55" s="254"/>
      <c r="N55" s="254"/>
      <c r="O55" s="255"/>
      <c r="P55" s="300"/>
      <c r="Q55" s="229"/>
      <c r="R55" s="278"/>
      <c r="S55" s="278"/>
      <c r="T55" s="278"/>
      <c r="U55" s="278"/>
      <c r="V55" s="278"/>
      <c r="W55" s="278"/>
      <c r="X55" s="278"/>
      <c r="Y55" s="278"/>
      <c r="Z55" s="278"/>
      <c r="AA55" s="27"/>
    </row>
    <row r="56" spans="2:27" ht="15" customHeight="1">
      <c r="B56" s="257"/>
      <c r="C56" s="257"/>
      <c r="D56" s="257"/>
      <c r="E56" s="257"/>
      <c r="F56" s="257"/>
      <c r="G56" s="257"/>
      <c r="H56" s="257"/>
      <c r="I56" s="257"/>
      <c r="J56" s="257"/>
      <c r="K56" s="254"/>
      <c r="L56" s="254"/>
      <c r="M56" s="254"/>
      <c r="N56" s="254"/>
      <c r="O56" s="255"/>
      <c r="P56" s="257"/>
      <c r="Q56" s="257"/>
      <c r="R56" s="181"/>
      <c r="S56" s="181"/>
      <c r="T56" s="181"/>
      <c r="U56" s="27"/>
      <c r="V56" s="27"/>
      <c r="W56" s="27"/>
      <c r="X56" s="27"/>
      <c r="Y56" s="27"/>
      <c r="Z56" s="27"/>
      <c r="AA56" s="27"/>
    </row>
    <row r="57" spans="2:27" ht="15" customHeight="1">
      <c r="B57" s="257"/>
      <c r="C57" s="257"/>
      <c r="D57" s="257"/>
      <c r="E57" s="257"/>
      <c r="F57" s="257"/>
      <c r="G57" s="257"/>
      <c r="H57" s="257"/>
      <c r="I57" s="257"/>
      <c r="J57" s="257"/>
      <c r="K57" s="254"/>
      <c r="L57" s="254"/>
      <c r="M57" s="254"/>
      <c r="N57" s="254"/>
      <c r="O57" s="255"/>
      <c r="P57" s="255"/>
      <c r="Q57" s="255"/>
      <c r="R57" s="265"/>
      <c r="S57" s="265"/>
      <c r="T57" s="265"/>
    </row>
    <row r="58" spans="2:27" ht="15" customHeight="1">
      <c r="B58" s="257"/>
      <c r="C58" s="257"/>
      <c r="D58" s="257"/>
      <c r="E58" s="257"/>
      <c r="F58" s="257"/>
      <c r="G58" s="257"/>
      <c r="H58" s="257"/>
      <c r="I58" s="257"/>
      <c r="J58" s="257"/>
      <c r="K58" s="254"/>
      <c r="L58" s="254"/>
      <c r="M58" s="254"/>
      <c r="N58" s="254"/>
      <c r="O58" s="255"/>
      <c r="P58" s="255"/>
      <c r="Q58" s="255"/>
      <c r="R58" s="265"/>
      <c r="S58" s="265"/>
      <c r="T58" s="265"/>
    </row>
    <row r="59" spans="2:27">
      <c r="B59" s="257"/>
      <c r="C59" s="257"/>
      <c r="D59" s="257"/>
      <c r="E59" s="257"/>
      <c r="F59" s="257"/>
      <c r="G59" s="257"/>
      <c r="H59" s="257"/>
      <c r="I59" s="257"/>
      <c r="J59" s="257"/>
      <c r="K59" s="254"/>
      <c r="L59" s="254"/>
      <c r="M59" s="254"/>
      <c r="N59" s="254"/>
      <c r="O59" s="255"/>
      <c r="P59" s="255"/>
      <c r="Q59" s="255"/>
      <c r="R59" s="265"/>
      <c r="S59" s="265"/>
      <c r="T59" s="265"/>
    </row>
    <row r="60" spans="2:27">
      <c r="B60" s="257"/>
      <c r="C60" s="257"/>
      <c r="D60" s="257"/>
      <c r="E60" s="257"/>
      <c r="F60" s="257"/>
      <c r="G60" s="257"/>
      <c r="H60" s="183"/>
      <c r="I60" s="183"/>
      <c r="J60" s="257"/>
      <c r="K60" s="254"/>
      <c r="L60" s="254"/>
      <c r="M60" s="254"/>
      <c r="N60" s="254"/>
      <c r="O60" s="255"/>
      <c r="P60" s="255"/>
      <c r="Q60" s="255"/>
      <c r="R60" s="265"/>
      <c r="S60" s="265"/>
      <c r="T60" s="265"/>
    </row>
    <row r="61" spans="2:27">
      <c r="B61" s="257"/>
      <c r="C61" s="257"/>
      <c r="D61" s="257"/>
      <c r="E61" s="257"/>
      <c r="F61" s="257"/>
      <c r="G61" s="257"/>
      <c r="H61" s="257"/>
      <c r="I61" s="257"/>
      <c r="J61" s="257"/>
      <c r="K61" s="254"/>
      <c r="L61" s="254"/>
      <c r="M61" s="254"/>
      <c r="N61" s="254"/>
      <c r="O61" s="255"/>
      <c r="P61" s="255"/>
      <c r="Q61" s="255"/>
      <c r="R61" s="265"/>
      <c r="S61" s="265"/>
      <c r="T61" s="265"/>
    </row>
    <row r="62" spans="2:27">
      <c r="B62" s="181"/>
      <c r="C62" s="181"/>
      <c r="D62" s="181"/>
      <c r="E62" s="181"/>
      <c r="F62" s="181"/>
      <c r="G62" s="181"/>
      <c r="H62" s="181"/>
      <c r="I62" s="181"/>
      <c r="J62" s="181"/>
      <c r="K62" s="183"/>
      <c r="L62" s="183"/>
      <c r="M62" s="183"/>
      <c r="N62" s="183"/>
      <c r="O62" s="265"/>
      <c r="P62" s="265"/>
      <c r="Q62" s="265"/>
      <c r="R62" s="265"/>
      <c r="S62" s="265"/>
      <c r="T62" s="265"/>
    </row>
    <row r="63" spans="2:27">
      <c r="B63" s="181"/>
      <c r="C63" s="181"/>
      <c r="D63" s="181"/>
      <c r="E63" s="181"/>
      <c r="F63" s="181"/>
      <c r="G63" s="181"/>
      <c r="H63" s="181"/>
      <c r="I63" s="181"/>
      <c r="J63" s="181"/>
      <c r="K63" s="183"/>
      <c r="L63" s="183"/>
      <c r="M63" s="183"/>
      <c r="N63" s="183"/>
      <c r="O63" s="265"/>
      <c r="P63" s="265"/>
      <c r="Q63" s="265"/>
      <c r="R63" s="265"/>
      <c r="S63" s="265"/>
      <c r="T63" s="265"/>
    </row>
    <row r="64" spans="2:27">
      <c r="B64" s="181"/>
      <c r="C64" s="181"/>
      <c r="D64" s="181"/>
      <c r="E64" s="181"/>
      <c r="F64" s="181"/>
      <c r="G64" s="181"/>
      <c r="H64" s="181"/>
      <c r="I64" s="181"/>
      <c r="J64" s="181"/>
      <c r="K64" s="183"/>
      <c r="L64" s="183"/>
      <c r="M64" s="183"/>
      <c r="N64" s="183"/>
      <c r="O64" s="265"/>
      <c r="P64" s="265"/>
      <c r="Q64" s="265"/>
      <c r="R64" s="265"/>
      <c r="S64" s="265"/>
      <c r="T64" s="265"/>
    </row>
    <row r="65" spans="2:20">
      <c r="B65" s="181"/>
      <c r="C65" s="181"/>
      <c r="D65" s="181"/>
      <c r="E65" s="181"/>
      <c r="F65" s="181"/>
      <c r="G65" s="181"/>
      <c r="H65" s="181"/>
      <c r="I65" s="181"/>
      <c r="J65" s="181"/>
      <c r="K65" s="183"/>
      <c r="L65" s="183"/>
      <c r="M65" s="183"/>
      <c r="N65" s="183"/>
      <c r="O65" s="265"/>
      <c r="P65" s="265"/>
      <c r="Q65" s="265"/>
      <c r="R65" s="265"/>
      <c r="S65" s="265"/>
      <c r="T65" s="265"/>
    </row>
    <row r="66" spans="2:20">
      <c r="B66" s="181"/>
      <c r="C66" s="181"/>
      <c r="D66" s="181"/>
      <c r="E66" s="181"/>
      <c r="F66" s="181"/>
      <c r="G66" s="181"/>
      <c r="H66" s="181"/>
      <c r="I66" s="181"/>
      <c r="J66" s="181"/>
      <c r="K66" s="183"/>
      <c r="L66" s="183"/>
      <c r="M66" s="183"/>
      <c r="N66" s="183"/>
      <c r="O66" s="265"/>
      <c r="P66" s="265"/>
      <c r="Q66" s="265"/>
      <c r="R66" s="265"/>
      <c r="S66" s="265"/>
      <c r="T66" s="265"/>
    </row>
    <row r="67" spans="2:20">
      <c r="B67" s="181"/>
      <c r="C67" s="181"/>
      <c r="D67" s="181"/>
      <c r="E67" s="181"/>
      <c r="F67" s="181"/>
      <c r="G67" s="181"/>
      <c r="H67" s="181"/>
      <c r="I67" s="181"/>
      <c r="J67" s="181"/>
      <c r="K67" s="183"/>
      <c r="L67" s="183"/>
      <c r="M67" s="183"/>
      <c r="N67" s="183"/>
      <c r="O67" s="265"/>
      <c r="P67" s="265"/>
      <c r="Q67" s="265"/>
      <c r="R67" s="265"/>
      <c r="S67" s="265"/>
      <c r="T67" s="265"/>
    </row>
    <row r="68" spans="2:20">
      <c r="B68" s="181"/>
      <c r="C68" s="181"/>
      <c r="D68" s="181"/>
      <c r="E68" s="181"/>
      <c r="F68" s="181"/>
      <c r="G68" s="181"/>
      <c r="H68" s="181"/>
      <c r="I68" s="181"/>
      <c r="J68" s="181"/>
      <c r="K68" s="183"/>
      <c r="L68" s="183"/>
      <c r="M68" s="183"/>
      <c r="N68" s="183"/>
      <c r="O68" s="265"/>
      <c r="P68" s="265"/>
      <c r="Q68" s="265"/>
      <c r="R68" s="265"/>
      <c r="S68" s="265"/>
      <c r="T68" s="265"/>
    </row>
    <row r="69" spans="2:20">
      <c r="B69" s="181"/>
      <c r="C69" s="181"/>
      <c r="D69" s="181"/>
      <c r="E69" s="181"/>
      <c r="F69" s="181"/>
      <c r="G69" s="181"/>
      <c r="H69" s="181"/>
      <c r="I69" s="181"/>
      <c r="J69" s="181"/>
      <c r="K69" s="183"/>
      <c r="L69" s="183"/>
      <c r="M69" s="183"/>
      <c r="N69" s="183"/>
      <c r="O69" s="265"/>
      <c r="P69" s="265"/>
      <c r="Q69" s="265"/>
      <c r="R69" s="265"/>
      <c r="S69" s="265"/>
      <c r="T69" s="265"/>
    </row>
    <row r="70" spans="2:20">
      <c r="B70" s="181"/>
      <c r="C70" s="181"/>
      <c r="D70" s="181"/>
      <c r="E70" s="181"/>
      <c r="F70" s="181"/>
      <c r="G70" s="181"/>
      <c r="H70" s="181"/>
      <c r="I70" s="181"/>
      <c r="J70" s="181"/>
      <c r="K70" s="183"/>
      <c r="L70" s="183"/>
      <c r="M70" s="183"/>
      <c r="N70" s="183"/>
      <c r="O70" s="265"/>
      <c r="P70" s="265"/>
      <c r="Q70" s="265"/>
      <c r="R70" s="265"/>
      <c r="S70" s="265"/>
      <c r="T70" s="265"/>
    </row>
    <row r="71" spans="2:20">
      <c r="B71" s="181"/>
      <c r="C71" s="181"/>
      <c r="D71" s="181"/>
      <c r="E71" s="181"/>
      <c r="F71" s="181"/>
      <c r="G71" s="181"/>
      <c r="H71" s="181"/>
      <c r="I71" s="181"/>
      <c r="J71" s="181"/>
      <c r="K71" s="183"/>
      <c r="L71" s="183"/>
      <c r="M71" s="183"/>
      <c r="N71" s="183"/>
      <c r="O71" s="265"/>
      <c r="P71" s="265"/>
      <c r="Q71" s="265"/>
      <c r="R71" s="265"/>
      <c r="S71" s="265"/>
      <c r="T71" s="265"/>
    </row>
    <row r="72" spans="2:20">
      <c r="B72" s="181"/>
      <c r="C72" s="181"/>
      <c r="D72" s="181"/>
      <c r="E72" s="181"/>
      <c r="F72" s="181"/>
      <c r="G72" s="181"/>
      <c r="H72" s="181"/>
      <c r="I72" s="181"/>
      <c r="J72" s="181"/>
      <c r="K72" s="183"/>
      <c r="L72" s="183"/>
      <c r="M72" s="183"/>
      <c r="N72" s="183"/>
      <c r="O72" s="265"/>
      <c r="P72" s="265"/>
      <c r="Q72" s="265"/>
      <c r="R72" s="265"/>
      <c r="S72" s="265"/>
      <c r="T72" s="265"/>
    </row>
    <row r="73" spans="2:20">
      <c r="B73" s="181"/>
      <c r="C73" s="181"/>
      <c r="D73" s="181"/>
      <c r="E73" s="181"/>
      <c r="F73" s="181"/>
      <c r="G73" s="181"/>
      <c r="H73" s="181"/>
      <c r="I73" s="181"/>
      <c r="J73" s="181"/>
      <c r="K73" s="183"/>
      <c r="L73" s="183"/>
      <c r="M73" s="183"/>
      <c r="N73" s="183"/>
      <c r="O73" s="265"/>
      <c r="P73" s="265"/>
      <c r="Q73" s="265"/>
      <c r="R73" s="265"/>
      <c r="S73" s="265"/>
      <c r="T73" s="265"/>
    </row>
    <row r="74" spans="2:20">
      <c r="B74" s="181"/>
      <c r="C74" s="181"/>
      <c r="D74" s="181"/>
      <c r="E74" s="181"/>
      <c r="F74" s="181"/>
      <c r="G74" s="181"/>
      <c r="H74" s="181"/>
      <c r="I74" s="181"/>
      <c r="J74" s="181"/>
      <c r="K74" s="183"/>
      <c r="L74" s="183"/>
      <c r="M74" s="183"/>
      <c r="N74" s="183"/>
      <c r="O74" s="265"/>
      <c r="P74" s="265"/>
      <c r="Q74" s="265"/>
      <c r="R74" s="265"/>
      <c r="S74" s="265"/>
      <c r="T74" s="265"/>
    </row>
    <row r="75" spans="2:20">
      <c r="B75" s="181"/>
      <c r="C75" s="181"/>
      <c r="D75" s="181"/>
      <c r="E75" s="181"/>
      <c r="F75" s="181"/>
      <c r="G75" s="181"/>
      <c r="H75" s="181"/>
      <c r="I75" s="181"/>
      <c r="J75" s="181"/>
      <c r="K75" s="183"/>
      <c r="L75" s="183"/>
      <c r="M75" s="183"/>
      <c r="N75" s="183"/>
      <c r="O75" s="265"/>
      <c r="P75" s="265"/>
      <c r="Q75" s="265"/>
      <c r="R75" s="265"/>
      <c r="S75" s="265"/>
      <c r="T75" s="265"/>
    </row>
    <row r="76" spans="2:20">
      <c r="B76" s="266"/>
      <c r="C76" s="266"/>
      <c r="D76" s="266"/>
      <c r="E76" s="266"/>
      <c r="F76" s="266"/>
      <c r="G76" s="266"/>
      <c r="H76" s="266"/>
      <c r="I76" s="266"/>
      <c r="J76" s="266"/>
      <c r="K76" s="265"/>
      <c r="L76" s="265"/>
      <c r="M76" s="265"/>
      <c r="N76" s="265"/>
      <c r="O76" s="265"/>
      <c r="P76" s="265"/>
      <c r="Q76" s="265"/>
      <c r="R76" s="265"/>
      <c r="S76" s="265"/>
      <c r="T76" s="265"/>
    </row>
    <row r="77" spans="2:20">
      <c r="B77" s="266"/>
      <c r="C77" s="266"/>
      <c r="D77" s="266"/>
      <c r="E77" s="266"/>
      <c r="F77" s="266"/>
      <c r="G77" s="266"/>
      <c r="H77" s="266"/>
      <c r="I77" s="266"/>
      <c r="J77" s="266"/>
      <c r="K77" s="265"/>
      <c r="L77" s="265"/>
      <c r="M77" s="265"/>
      <c r="N77" s="265"/>
      <c r="O77" s="265"/>
      <c r="P77" s="265"/>
      <c r="Q77" s="265"/>
      <c r="R77" s="265"/>
      <c r="S77" s="265"/>
      <c r="T77" s="265"/>
    </row>
    <row r="78" spans="2:20">
      <c r="B78" s="266"/>
      <c r="C78" s="266"/>
      <c r="D78" s="266"/>
      <c r="E78" s="266"/>
      <c r="F78" s="266"/>
      <c r="G78" s="266"/>
      <c r="H78" s="266"/>
      <c r="I78" s="266"/>
      <c r="J78" s="266"/>
      <c r="K78" s="265"/>
      <c r="L78" s="265"/>
      <c r="M78" s="265"/>
      <c r="N78" s="265"/>
      <c r="O78" s="265"/>
      <c r="P78" s="265"/>
      <c r="Q78" s="265"/>
      <c r="R78" s="265"/>
      <c r="S78" s="265"/>
      <c r="T78" s="265"/>
    </row>
    <row r="79" spans="2:20">
      <c r="B79" s="266"/>
      <c r="C79" s="266"/>
      <c r="D79" s="266"/>
      <c r="E79" s="266"/>
      <c r="F79" s="266"/>
      <c r="G79" s="266"/>
      <c r="H79" s="266"/>
      <c r="I79" s="266"/>
      <c r="J79" s="266"/>
      <c r="K79" s="265"/>
      <c r="L79" s="265"/>
      <c r="M79" s="265"/>
      <c r="N79" s="265"/>
      <c r="O79" s="265"/>
      <c r="P79" s="265"/>
      <c r="Q79" s="265"/>
      <c r="R79" s="265"/>
      <c r="S79" s="265"/>
      <c r="T79" s="265"/>
    </row>
    <row r="80" spans="2:20">
      <c r="B80" s="266"/>
      <c r="C80" s="266"/>
      <c r="D80" s="266"/>
      <c r="E80" s="266"/>
      <c r="F80" s="266"/>
      <c r="G80" s="266"/>
      <c r="H80" s="266"/>
      <c r="I80" s="266"/>
      <c r="J80" s="266"/>
      <c r="K80" s="265"/>
      <c r="L80" s="265"/>
      <c r="M80" s="265"/>
      <c r="N80" s="265"/>
      <c r="O80" s="265"/>
      <c r="P80" s="265"/>
      <c r="Q80" s="265"/>
      <c r="R80" s="265"/>
      <c r="S80" s="265"/>
      <c r="T80" s="265"/>
    </row>
    <row r="81" spans="2:20">
      <c r="B81" s="266"/>
      <c r="C81" s="266"/>
      <c r="D81" s="266"/>
      <c r="E81" s="266"/>
      <c r="F81" s="266"/>
      <c r="G81" s="266"/>
      <c r="H81" s="266"/>
      <c r="I81" s="266"/>
      <c r="J81" s="266"/>
      <c r="K81" s="265"/>
      <c r="L81" s="265"/>
      <c r="M81" s="265"/>
      <c r="N81" s="265"/>
      <c r="O81" s="265"/>
      <c r="P81" s="265"/>
      <c r="Q81" s="265"/>
      <c r="R81" s="265"/>
      <c r="S81" s="265"/>
      <c r="T81" s="265"/>
    </row>
    <row r="82" spans="2:20">
      <c r="B82" s="266"/>
      <c r="C82" s="266"/>
      <c r="D82" s="266"/>
      <c r="E82" s="266"/>
      <c r="F82" s="266"/>
      <c r="G82" s="266"/>
      <c r="H82" s="266"/>
      <c r="I82" s="266"/>
      <c r="J82" s="266"/>
      <c r="K82" s="265"/>
      <c r="L82" s="265"/>
      <c r="M82" s="265"/>
      <c r="N82" s="265"/>
      <c r="O82" s="265"/>
      <c r="P82" s="265"/>
      <c r="Q82" s="265"/>
      <c r="R82" s="265"/>
      <c r="S82" s="265"/>
      <c r="T82" s="265"/>
    </row>
    <row r="83" spans="2:20">
      <c r="B83" s="266"/>
      <c r="C83" s="266"/>
      <c r="D83" s="266"/>
      <c r="E83" s="266"/>
      <c r="F83" s="266"/>
      <c r="G83" s="266"/>
      <c r="H83" s="266"/>
      <c r="I83" s="266"/>
      <c r="J83" s="266"/>
      <c r="K83" s="265"/>
      <c r="L83" s="265"/>
      <c r="M83" s="265"/>
      <c r="N83" s="265"/>
      <c r="O83" s="265"/>
      <c r="P83" s="265"/>
      <c r="Q83" s="265"/>
      <c r="R83" s="265"/>
      <c r="S83" s="265"/>
      <c r="T83" s="265"/>
    </row>
    <row r="84" spans="2:20">
      <c r="B84" s="266"/>
      <c r="C84" s="266"/>
      <c r="D84" s="266"/>
      <c r="E84" s="266"/>
      <c r="F84" s="266"/>
      <c r="G84" s="266"/>
      <c r="H84" s="266"/>
      <c r="I84" s="266"/>
      <c r="J84" s="266"/>
      <c r="K84" s="265"/>
      <c r="L84" s="265"/>
      <c r="M84" s="265"/>
      <c r="N84" s="265"/>
      <c r="O84" s="265"/>
      <c r="P84" s="265"/>
      <c r="Q84" s="265"/>
      <c r="R84" s="265"/>
      <c r="S84" s="265"/>
      <c r="T84" s="265"/>
    </row>
    <row r="85" spans="2:20">
      <c r="B85" s="7"/>
      <c r="C85" s="7"/>
      <c r="D85" s="7"/>
      <c r="E85" s="7"/>
      <c r="F85" s="7"/>
      <c r="G85" s="7"/>
      <c r="H85" s="7"/>
      <c r="I85" s="7"/>
      <c r="J85" s="7"/>
    </row>
    <row r="86" spans="2:20">
      <c r="B86" s="7"/>
      <c r="C86" s="7"/>
      <c r="D86" s="7"/>
      <c r="E86" s="7"/>
      <c r="F86" s="7"/>
      <c r="G86" s="7"/>
      <c r="H86" s="7"/>
      <c r="I86" s="7"/>
      <c r="J86" s="7"/>
    </row>
    <row r="87" spans="2:20">
      <c r="B87" s="7"/>
      <c r="C87" s="7"/>
      <c r="D87" s="7"/>
      <c r="E87" s="7"/>
      <c r="F87" s="7"/>
      <c r="G87" s="7"/>
      <c r="H87" s="7"/>
      <c r="I87" s="7"/>
      <c r="J87" s="7"/>
    </row>
    <row r="88" spans="2:20">
      <c r="B88" s="7"/>
      <c r="C88" s="7"/>
      <c r="D88" s="7"/>
      <c r="E88" s="7"/>
      <c r="F88" s="7"/>
      <c r="G88" s="7"/>
      <c r="H88" s="7"/>
      <c r="I88" s="7"/>
      <c r="J88" s="7"/>
    </row>
    <row r="89" spans="2:20">
      <c r="B89" s="7"/>
      <c r="C89" s="7"/>
      <c r="D89" s="7"/>
      <c r="E89" s="7"/>
      <c r="F89" s="7"/>
      <c r="G89" s="7"/>
      <c r="H89" s="7"/>
      <c r="I89" s="7"/>
      <c r="J89" s="7"/>
    </row>
    <row r="90" spans="2:20">
      <c r="B90" s="7"/>
      <c r="C90" s="7"/>
      <c r="D90" s="7"/>
      <c r="E90" s="7"/>
      <c r="F90" s="7"/>
      <c r="G90" s="7"/>
      <c r="H90" s="7"/>
      <c r="I90" s="7"/>
      <c r="J90" s="7"/>
    </row>
    <row r="91" spans="2:20">
      <c r="B91" s="7"/>
      <c r="C91" s="7"/>
      <c r="D91" s="7"/>
      <c r="E91" s="7"/>
      <c r="F91" s="7"/>
      <c r="G91" s="7"/>
      <c r="H91" s="7"/>
      <c r="I91" s="7"/>
      <c r="J91" s="7"/>
    </row>
    <row r="92" spans="2:20">
      <c r="B92" s="7"/>
      <c r="C92" s="7"/>
      <c r="D92" s="7"/>
      <c r="E92" s="7"/>
      <c r="F92" s="7"/>
      <c r="G92" s="7"/>
      <c r="H92" s="7"/>
      <c r="I92" s="7"/>
      <c r="J92" s="7"/>
    </row>
    <row r="93" spans="2:20">
      <c r="B93" s="7"/>
      <c r="C93" s="7"/>
      <c r="D93" s="7"/>
      <c r="E93" s="7"/>
      <c r="F93" s="7"/>
      <c r="G93" s="7"/>
      <c r="H93" s="7"/>
      <c r="I93" s="7"/>
      <c r="J93" s="7"/>
    </row>
    <row r="94" spans="2:20">
      <c r="B94" s="7"/>
      <c r="C94" s="7"/>
      <c r="D94" s="7"/>
      <c r="E94" s="7"/>
      <c r="F94" s="7"/>
      <c r="G94" s="7"/>
      <c r="H94" s="7"/>
      <c r="I94" s="7"/>
      <c r="J94" s="7"/>
    </row>
    <row r="95" spans="2:20">
      <c r="B95" s="7"/>
      <c r="C95" s="7"/>
      <c r="D95" s="7"/>
      <c r="E95" s="7"/>
      <c r="F95" s="7"/>
      <c r="G95" s="7"/>
      <c r="H95" s="7"/>
      <c r="I95" s="7"/>
      <c r="J95" s="7"/>
    </row>
    <row r="96" spans="2:20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  <row r="268" spans="2:10">
      <c r="B268" s="7"/>
      <c r="C268" s="7"/>
      <c r="D268" s="7"/>
      <c r="E268" s="7"/>
      <c r="F268" s="7"/>
      <c r="G268" s="7"/>
      <c r="H268" s="7"/>
      <c r="I268" s="7"/>
      <c r="J268" s="7"/>
    </row>
    <row r="269" spans="2:10">
      <c r="B269" s="7"/>
      <c r="C269" s="7"/>
      <c r="D269" s="7"/>
      <c r="E269" s="7"/>
      <c r="F269" s="7"/>
      <c r="G269" s="7"/>
      <c r="H269" s="7"/>
      <c r="I269" s="7"/>
      <c r="J269" s="7"/>
    </row>
  </sheetData>
  <sheetProtection selectLockedCells="1"/>
  <mergeCells count="31">
    <mergeCell ref="M26:N26"/>
    <mergeCell ref="M27:N27"/>
    <mergeCell ref="M30:N30"/>
    <mergeCell ref="M31:N31"/>
    <mergeCell ref="B18:B22"/>
    <mergeCell ref="C18:C22"/>
    <mergeCell ref="K18:K21"/>
    <mergeCell ref="L18:L21"/>
    <mergeCell ref="B23:B24"/>
    <mergeCell ref="C23:C24"/>
    <mergeCell ref="B12:B15"/>
    <mergeCell ref="C12:C15"/>
    <mergeCell ref="K12:K14"/>
    <mergeCell ref="L12:L14"/>
    <mergeCell ref="P15:P16"/>
    <mergeCell ref="Q15:Q16"/>
    <mergeCell ref="B16:B17"/>
    <mergeCell ref="C16:C17"/>
    <mergeCell ref="R9:T9"/>
    <mergeCell ref="V9:Y9"/>
    <mergeCell ref="F10:J10"/>
    <mergeCell ref="K10:K11"/>
    <mergeCell ref="L10:L11"/>
    <mergeCell ref="M10:M11"/>
    <mergeCell ref="N10:N11"/>
    <mergeCell ref="B9:B11"/>
    <mergeCell ref="C9:C11"/>
    <mergeCell ref="D9:D11"/>
    <mergeCell ref="F9:N9"/>
    <mergeCell ref="P9:P10"/>
    <mergeCell ref="Q9:Q10"/>
  </mergeCells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5">
    <pageSetUpPr autoPageBreaks="0" fitToPage="1"/>
  </sheetPr>
  <dimension ref="A1:E68"/>
  <sheetViews>
    <sheetView showGridLines="0" showRowColHeaders="0" view="pageBreakPreview" topLeftCell="A40" zoomScale="85" zoomScaleNormal="70" zoomScaleSheetLayoutView="85" workbookViewId="0">
      <selection activeCell="E74" sqref="E74"/>
    </sheetView>
  </sheetViews>
  <sheetFormatPr defaultRowHeight="15"/>
  <cols>
    <col min="1" max="1" width="7.28515625" customWidth="1"/>
    <col min="2" max="2" width="1.85546875" customWidth="1"/>
    <col min="3" max="3" width="3.42578125" customWidth="1"/>
    <col min="4" max="4" width="3.5703125" customWidth="1"/>
    <col min="5" max="5" width="104.28515625" customWidth="1"/>
  </cols>
  <sheetData>
    <row r="1" spans="1:5" ht="33.75" customHeight="1">
      <c r="A1" s="83"/>
      <c r="B1" s="84"/>
      <c r="C1" s="84"/>
      <c r="D1" s="84"/>
      <c r="E1" s="85"/>
    </row>
    <row r="2" spans="1:5" ht="46.5">
      <c r="A2" s="360" t="s">
        <v>24</v>
      </c>
      <c r="B2" s="361"/>
      <c r="C2" s="361"/>
      <c r="D2" s="361"/>
      <c r="E2" s="362"/>
    </row>
    <row r="3" spans="1:5" ht="31.5">
      <c r="A3" s="363" t="s">
        <v>144</v>
      </c>
      <c r="B3" s="364"/>
      <c r="C3" s="364"/>
      <c r="D3" s="364"/>
      <c r="E3" s="365"/>
    </row>
    <row r="4" spans="1:5" ht="21">
      <c r="A4" s="86"/>
      <c r="B4" s="69"/>
      <c r="C4" s="69"/>
      <c r="D4" s="69"/>
      <c r="E4" s="87"/>
    </row>
    <row r="5" spans="1:5" ht="21">
      <c r="A5" s="86"/>
      <c r="B5" s="69"/>
      <c r="C5" s="69"/>
      <c r="D5" s="69"/>
      <c r="E5" s="87"/>
    </row>
    <row r="6" spans="1:5" ht="21">
      <c r="A6" s="86"/>
      <c r="B6" s="69"/>
      <c r="C6" s="69"/>
      <c r="D6" s="69"/>
      <c r="E6" s="87"/>
    </row>
    <row r="7" spans="1:5" ht="21">
      <c r="A7" s="86"/>
      <c r="B7" s="69"/>
      <c r="C7" s="69"/>
      <c r="D7" s="69"/>
      <c r="E7" s="87"/>
    </row>
    <row r="8" spans="1:5" ht="21">
      <c r="A8" s="86"/>
      <c r="B8" s="69"/>
      <c r="C8" s="69"/>
      <c r="D8" s="69"/>
      <c r="E8" s="87"/>
    </row>
    <row r="9" spans="1:5" ht="21">
      <c r="A9" s="86"/>
      <c r="B9" s="69"/>
      <c r="C9" s="69"/>
      <c r="D9" s="69"/>
      <c r="E9" s="87"/>
    </row>
    <row r="10" spans="1:5" ht="21">
      <c r="A10" s="86"/>
      <c r="B10" s="69"/>
      <c r="C10" s="69"/>
      <c r="D10" s="69"/>
      <c r="E10" s="87"/>
    </row>
    <row r="11" spans="1:5" ht="21">
      <c r="A11" s="86"/>
      <c r="B11" s="69"/>
      <c r="C11" s="69"/>
      <c r="D11" s="69"/>
      <c r="E11" s="87"/>
    </row>
    <row r="12" spans="1:5" ht="21">
      <c r="A12" s="86"/>
      <c r="B12" s="69"/>
      <c r="C12" s="69"/>
      <c r="D12" s="69"/>
      <c r="E12" s="87"/>
    </row>
    <row r="13" spans="1:5" ht="21">
      <c r="A13" s="86"/>
      <c r="B13" s="69"/>
      <c r="C13" s="69"/>
      <c r="D13" s="69"/>
      <c r="E13" s="87"/>
    </row>
    <row r="14" spans="1:5" ht="21">
      <c r="A14" s="86"/>
      <c r="B14" s="69"/>
      <c r="C14" s="69"/>
      <c r="D14" s="69"/>
      <c r="E14" s="87"/>
    </row>
    <row r="15" spans="1:5" ht="21">
      <c r="A15" s="86"/>
      <c r="B15" s="69"/>
      <c r="C15" s="69"/>
      <c r="D15" s="69"/>
      <c r="E15" s="87"/>
    </row>
    <row r="16" spans="1:5" ht="21">
      <c r="A16" s="86"/>
      <c r="B16" s="69"/>
      <c r="C16" s="69"/>
      <c r="D16" s="69"/>
      <c r="E16" s="87"/>
    </row>
    <row r="17" spans="1:5" ht="21">
      <c r="A17" s="86"/>
      <c r="B17" s="69"/>
      <c r="C17" s="69"/>
      <c r="D17" s="69"/>
      <c r="E17" s="87"/>
    </row>
    <row r="18" spans="1:5" ht="21">
      <c r="A18" s="86"/>
      <c r="B18" s="69"/>
      <c r="C18" s="69"/>
      <c r="D18" s="69"/>
      <c r="E18" s="87"/>
    </row>
    <row r="19" spans="1:5" ht="21">
      <c r="A19" s="86"/>
      <c r="B19" s="69"/>
      <c r="C19" s="69"/>
      <c r="D19" s="69"/>
      <c r="E19" s="87"/>
    </row>
    <row r="20" spans="1:5" ht="21">
      <c r="A20" s="86"/>
      <c r="B20" s="69"/>
      <c r="C20" s="69"/>
      <c r="D20" s="69"/>
      <c r="E20" s="87"/>
    </row>
    <row r="21" spans="1:5" ht="28.5">
      <c r="A21" s="88"/>
      <c r="B21" s="70"/>
      <c r="C21" s="70"/>
      <c r="D21" s="1"/>
      <c r="E21" s="89"/>
    </row>
    <row r="22" spans="1:5" ht="28.5">
      <c r="A22" s="88"/>
      <c r="B22" s="70"/>
      <c r="C22" s="70"/>
      <c r="D22" s="1"/>
      <c r="E22" s="90"/>
    </row>
    <row r="23" spans="1:5" ht="29.25" thickBot="1">
      <c r="A23" s="91" t="s">
        <v>9</v>
      </c>
      <c r="B23" s="70"/>
      <c r="C23" s="70"/>
      <c r="D23" s="1"/>
      <c r="E23" s="90"/>
    </row>
    <row r="24" spans="1:5" ht="41.25" customHeight="1" thickBot="1">
      <c r="A24" s="117">
        <v>1</v>
      </c>
      <c r="B24" s="115"/>
      <c r="C24" s="115" t="s">
        <v>33</v>
      </c>
      <c r="D24" s="213"/>
      <c r="E24" s="101"/>
    </row>
    <row r="25" spans="1:5" ht="17.25" customHeight="1">
      <c r="A25" s="97"/>
      <c r="B25" s="71"/>
      <c r="C25" s="72" t="s">
        <v>104</v>
      </c>
      <c r="D25" s="352" t="s">
        <v>25</v>
      </c>
      <c r="E25" s="353"/>
    </row>
    <row r="26" spans="1:5" ht="39" customHeight="1">
      <c r="A26" s="94"/>
      <c r="B26" s="71"/>
      <c r="C26" s="72" t="s">
        <v>104</v>
      </c>
      <c r="D26" s="358" t="s">
        <v>148</v>
      </c>
      <c r="E26" s="359"/>
    </row>
    <row r="27" spans="1:5" ht="19.5" thickBot="1">
      <c r="A27" s="98"/>
      <c r="B27" s="1"/>
      <c r="C27" s="81" t="s">
        <v>104</v>
      </c>
      <c r="D27" s="80" t="s">
        <v>27</v>
      </c>
      <c r="E27" s="102"/>
    </row>
    <row r="28" spans="1:5" ht="45.75" customHeight="1" thickBot="1">
      <c r="A28" s="117">
        <v>2</v>
      </c>
      <c r="B28" s="115"/>
      <c r="C28" s="115" t="s">
        <v>12</v>
      </c>
      <c r="D28" s="115"/>
      <c r="E28" s="116"/>
    </row>
    <row r="29" spans="1:5" ht="22.5" customHeight="1">
      <c r="A29" s="93"/>
      <c r="B29" s="78"/>
      <c r="C29" s="79" t="s">
        <v>104</v>
      </c>
      <c r="D29" s="368" t="s">
        <v>145</v>
      </c>
      <c r="E29" s="369"/>
    </row>
    <row r="30" spans="1:5" ht="69.75" customHeight="1">
      <c r="A30" s="94"/>
      <c r="B30" s="71"/>
      <c r="C30" s="72"/>
      <c r="D30" s="366"/>
      <c r="E30" s="367"/>
    </row>
    <row r="31" spans="1:5" ht="20.25" customHeight="1" thickBot="1">
      <c r="A31" s="95"/>
      <c r="B31" s="80"/>
      <c r="C31" s="81" t="s">
        <v>104</v>
      </c>
      <c r="D31" s="80" t="s">
        <v>27</v>
      </c>
      <c r="E31" s="102"/>
    </row>
    <row r="32" spans="1:5" ht="51" customHeight="1" thickBot="1">
      <c r="A32" s="117">
        <v>3</v>
      </c>
      <c r="B32" s="115"/>
      <c r="C32" s="115" t="s">
        <v>116</v>
      </c>
      <c r="D32" s="117"/>
      <c r="E32" s="116"/>
    </row>
    <row r="33" spans="1:5" ht="21" customHeight="1">
      <c r="A33" s="94"/>
      <c r="B33" s="71"/>
      <c r="C33" s="72" t="s">
        <v>104</v>
      </c>
      <c r="D33" s="352" t="s">
        <v>26</v>
      </c>
      <c r="E33" s="353"/>
    </row>
    <row r="34" spans="1:5" ht="21" customHeight="1" thickBot="1">
      <c r="A34" s="94"/>
      <c r="B34" s="71"/>
      <c r="C34" s="72" t="s">
        <v>104</v>
      </c>
      <c r="D34" s="352" t="s">
        <v>13</v>
      </c>
      <c r="E34" s="353"/>
    </row>
    <row r="35" spans="1:5" ht="51.75" customHeight="1" thickBot="1">
      <c r="A35" s="117">
        <v>4</v>
      </c>
      <c r="B35" s="115"/>
      <c r="C35" s="115" t="s">
        <v>66</v>
      </c>
      <c r="D35" s="117"/>
      <c r="E35" s="116"/>
    </row>
    <row r="36" spans="1:5" ht="33.75" customHeight="1">
      <c r="A36" s="94"/>
      <c r="B36" s="71"/>
      <c r="C36" s="72" t="s">
        <v>104</v>
      </c>
      <c r="D36" s="352" t="s">
        <v>67</v>
      </c>
      <c r="E36" s="353"/>
    </row>
    <row r="37" spans="1:5" ht="33.75" customHeight="1" thickBot="1">
      <c r="A37" s="94"/>
      <c r="B37" s="71"/>
      <c r="C37" s="72" t="s">
        <v>104</v>
      </c>
      <c r="D37" s="358" t="s">
        <v>149</v>
      </c>
      <c r="E37" s="359"/>
    </row>
    <row r="38" spans="1:5" ht="47.25" customHeight="1" thickBot="1">
      <c r="A38" s="139">
        <v>5</v>
      </c>
      <c r="B38" s="214"/>
      <c r="C38" s="115" t="s">
        <v>150</v>
      </c>
      <c r="D38" s="117"/>
      <c r="E38" s="101"/>
    </row>
    <row r="39" spans="1:5" ht="36" customHeight="1">
      <c r="A39" s="93"/>
      <c r="B39" s="73"/>
      <c r="C39" s="141" t="s">
        <v>104</v>
      </c>
      <c r="D39" s="350" t="s">
        <v>151</v>
      </c>
      <c r="E39" s="351"/>
    </row>
    <row r="40" spans="1:5" ht="39" customHeight="1">
      <c r="A40" s="94"/>
      <c r="B40" s="71"/>
      <c r="C40" s="71"/>
      <c r="D40" s="75" t="s">
        <v>105</v>
      </c>
      <c r="E40" s="104" t="s">
        <v>152</v>
      </c>
    </row>
    <row r="41" spans="1:5" ht="36.75" customHeight="1">
      <c r="A41" s="94"/>
      <c r="B41" s="71"/>
      <c r="C41" s="72" t="s">
        <v>104</v>
      </c>
      <c r="D41" s="348" t="s">
        <v>157</v>
      </c>
      <c r="E41" s="349"/>
    </row>
    <row r="42" spans="1:5" ht="19.5" thickBot="1">
      <c r="A42" s="95"/>
      <c r="B42" s="74"/>
      <c r="C42" s="74"/>
      <c r="D42" s="142"/>
      <c r="E42" s="143"/>
    </row>
    <row r="43" spans="1:5" ht="47.25" customHeight="1" thickBot="1">
      <c r="A43" s="139">
        <v>6</v>
      </c>
      <c r="B43" s="140"/>
      <c r="C43" s="140" t="s">
        <v>153</v>
      </c>
      <c r="D43" s="139"/>
      <c r="E43" s="103"/>
    </row>
    <row r="44" spans="1:5" ht="36" customHeight="1">
      <c r="A44" s="93"/>
      <c r="B44" s="73"/>
      <c r="C44" s="141" t="s">
        <v>104</v>
      </c>
      <c r="D44" s="350" t="s">
        <v>154</v>
      </c>
      <c r="E44" s="351"/>
    </row>
    <row r="45" spans="1:5" ht="39" customHeight="1">
      <c r="A45" s="94"/>
      <c r="B45" s="71"/>
      <c r="C45" s="71"/>
      <c r="D45" s="75" t="s">
        <v>105</v>
      </c>
      <c r="E45" s="104" t="s">
        <v>152</v>
      </c>
    </row>
    <row r="46" spans="1:5" ht="36.75" customHeight="1">
      <c r="A46" s="94"/>
      <c r="B46" s="71"/>
      <c r="C46" s="72" t="s">
        <v>104</v>
      </c>
      <c r="D46" s="348" t="s">
        <v>158</v>
      </c>
      <c r="E46" s="349"/>
    </row>
    <row r="47" spans="1:5" ht="19.5" thickBot="1">
      <c r="A47" s="95"/>
      <c r="B47" s="74"/>
      <c r="C47" s="74"/>
      <c r="D47" s="142"/>
      <c r="E47" s="143"/>
    </row>
    <row r="48" spans="1:5" ht="47.25" customHeight="1" thickBot="1">
      <c r="A48" s="139">
        <v>7</v>
      </c>
      <c r="B48" s="140"/>
      <c r="C48" s="140" t="s">
        <v>155</v>
      </c>
      <c r="D48" s="139"/>
      <c r="E48" s="103"/>
    </row>
    <row r="49" spans="1:5" ht="36" customHeight="1">
      <c r="A49" s="93"/>
      <c r="B49" s="73"/>
      <c r="C49" s="141" t="s">
        <v>104</v>
      </c>
      <c r="D49" s="350" t="s">
        <v>156</v>
      </c>
      <c r="E49" s="351"/>
    </row>
    <row r="50" spans="1:5" ht="39" customHeight="1">
      <c r="A50" s="94"/>
      <c r="B50" s="71"/>
      <c r="C50" s="71"/>
      <c r="D50" s="75" t="s">
        <v>105</v>
      </c>
      <c r="E50" s="104" t="s">
        <v>152</v>
      </c>
    </row>
    <row r="51" spans="1:5" ht="36.75" customHeight="1">
      <c r="A51" s="94"/>
      <c r="B51" s="71"/>
      <c r="C51" s="72" t="s">
        <v>104</v>
      </c>
      <c r="D51" s="348" t="s">
        <v>159</v>
      </c>
      <c r="E51" s="349"/>
    </row>
    <row r="52" spans="1:5" ht="19.5" thickBot="1">
      <c r="A52" s="95"/>
      <c r="B52" s="74"/>
      <c r="C52" s="74"/>
      <c r="D52" s="142"/>
      <c r="E52" s="143"/>
    </row>
    <row r="53" spans="1:5" ht="36.75" customHeight="1" thickBot="1">
      <c r="A53" s="117">
        <v>8</v>
      </c>
      <c r="B53" s="115"/>
      <c r="C53" s="115" t="s">
        <v>10</v>
      </c>
      <c r="D53" s="117"/>
      <c r="E53" s="117"/>
    </row>
    <row r="54" spans="1:5" ht="39.75" customHeight="1">
      <c r="A54" s="94"/>
      <c r="B54" s="71"/>
      <c r="C54" s="72" t="s">
        <v>104</v>
      </c>
      <c r="D54" s="354" t="s">
        <v>160</v>
      </c>
      <c r="E54" s="355"/>
    </row>
    <row r="55" spans="1:5" ht="18.75">
      <c r="A55" s="94"/>
      <c r="B55" s="71"/>
      <c r="C55" s="77" t="s">
        <v>104</v>
      </c>
      <c r="D55" s="76" t="s">
        <v>0</v>
      </c>
      <c r="E55" s="92"/>
    </row>
    <row r="56" spans="1:5" ht="18.75">
      <c r="A56" s="94"/>
      <c r="B56" s="71"/>
      <c r="C56" s="71"/>
      <c r="D56" s="75" t="s">
        <v>105</v>
      </c>
      <c r="E56" s="76" t="s">
        <v>1</v>
      </c>
    </row>
    <row r="57" spans="1:5" ht="19.5" thickBot="1">
      <c r="A57" s="94"/>
      <c r="B57" s="71"/>
      <c r="C57" s="71"/>
      <c r="D57" s="75"/>
      <c r="E57" s="76"/>
    </row>
    <row r="58" spans="1:5" ht="22.5" customHeight="1" thickBot="1">
      <c r="A58" s="99"/>
      <c r="B58" s="96"/>
      <c r="C58" s="356"/>
      <c r="D58" s="356"/>
      <c r="E58" s="357"/>
    </row>
    <row r="59" spans="1:5">
      <c r="A59" s="113"/>
      <c r="B59" s="105"/>
      <c r="C59" s="106"/>
      <c r="D59" s="107"/>
      <c r="E59" s="108"/>
    </row>
    <row r="60" spans="1:5">
      <c r="A60" s="114"/>
      <c r="B60" s="1"/>
      <c r="C60" s="2"/>
      <c r="D60" s="2"/>
      <c r="E60" s="109"/>
    </row>
    <row r="61" spans="1:5">
      <c r="A61" s="114"/>
      <c r="B61" s="1"/>
      <c r="C61" s="1"/>
      <c r="D61" s="1"/>
      <c r="E61" s="109"/>
    </row>
    <row r="62" spans="1:5">
      <c r="A62" s="114"/>
      <c r="B62" s="1"/>
      <c r="C62" s="1"/>
      <c r="D62" s="1"/>
      <c r="E62" s="109"/>
    </row>
    <row r="63" spans="1:5">
      <c r="A63" s="114"/>
      <c r="B63" s="1"/>
      <c r="C63" s="1"/>
      <c r="D63" s="1"/>
      <c r="E63" s="109"/>
    </row>
    <row r="64" spans="1:5">
      <c r="A64" s="114"/>
      <c r="B64" s="1"/>
      <c r="C64" s="1"/>
      <c r="D64" s="1"/>
      <c r="E64" s="110"/>
    </row>
    <row r="65" spans="1:5">
      <c r="A65" s="114"/>
      <c r="B65" s="1"/>
      <c r="C65" s="1"/>
      <c r="D65" s="1"/>
      <c r="E65" s="109"/>
    </row>
    <row r="66" spans="1:5">
      <c r="A66" s="114"/>
      <c r="B66" s="1"/>
      <c r="C66" s="1"/>
      <c r="D66" s="1"/>
      <c r="E66" s="109"/>
    </row>
    <row r="67" spans="1:5">
      <c r="A67" s="114"/>
      <c r="B67" s="1"/>
      <c r="C67" s="82"/>
      <c r="D67" s="1"/>
      <c r="E67" s="109"/>
    </row>
    <row r="68" spans="1:5" ht="15.75" thickBot="1">
      <c r="A68" s="100"/>
      <c r="B68" s="111"/>
      <c r="C68" s="111"/>
      <c r="D68" s="111"/>
      <c r="E68" s="112"/>
    </row>
  </sheetData>
  <sheetProtection selectLockedCells="1" selectUnlockedCells="1"/>
  <customSheetViews>
    <customSheetView guid="{951E91DC-3DCF-4621-B703-1E81623AAD90}" fitToPage="1" showRuler="0">
      <selection activeCell="G40" sqref="G40"/>
      <pageMargins left="0.7" right="0.7" top="0.75" bottom="0.75" header="0.3" footer="0.3"/>
      <pageSetup fitToHeight="0" orientation="landscape" horizontalDpi="4294967293" verticalDpi="0" r:id="rId1"/>
      <headerFooter alignWithMargins="0"/>
    </customSheetView>
  </customSheetViews>
  <mergeCells count="18">
    <mergeCell ref="C58:E58"/>
    <mergeCell ref="D37:E37"/>
    <mergeCell ref="A2:E2"/>
    <mergeCell ref="A3:E3"/>
    <mergeCell ref="D30:E30"/>
    <mergeCell ref="D33:E33"/>
    <mergeCell ref="D34:E34"/>
    <mergeCell ref="D25:E25"/>
    <mergeCell ref="D26:E26"/>
    <mergeCell ref="D29:E29"/>
    <mergeCell ref="D41:E41"/>
    <mergeCell ref="D44:E44"/>
    <mergeCell ref="D39:E39"/>
    <mergeCell ref="D36:E36"/>
    <mergeCell ref="D54:E54"/>
    <mergeCell ref="D46:E46"/>
    <mergeCell ref="D51:E51"/>
    <mergeCell ref="D49:E49"/>
  </mergeCells>
  <phoneticPr fontId="0" type="noConversion"/>
  <hyperlinks>
    <hyperlink ref="E22" r:id="rId2" display="WWW.kurikulum2013revisi.com"/>
  </hyperlinks>
  <pageMargins left="0.7" right="0.7" top="0.75" bottom="0.75" header="0.3" footer="0.3"/>
  <pageSetup paperSize="9" scale="73" fitToHeight="0" orientation="portrait" horizontalDpi="4294967293" verticalDpi="300" r:id="rId3"/>
  <rowBreaks count="1" manualBreakCount="1">
    <brk id="22" max="4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3"/>
  <dimension ref="A1:I185"/>
  <sheetViews>
    <sheetView showGridLines="0" showRowColHeaders="0" zoomScale="85" zoomScaleNormal="85" workbookViewId="0">
      <selection activeCell="H22" sqref="H22"/>
    </sheetView>
  </sheetViews>
  <sheetFormatPr defaultRowHeight="15"/>
  <cols>
    <col min="1" max="1" width="4" style="3" customWidth="1"/>
    <col min="2" max="2" width="6" style="3" customWidth="1"/>
    <col min="3" max="3" width="17" style="3" customWidth="1"/>
    <col min="4" max="4" width="7.140625" style="3" customWidth="1"/>
    <col min="5" max="5" width="27.85546875" style="3" customWidth="1"/>
    <col min="6" max="6" width="31.28515625" style="3" customWidth="1"/>
    <col min="7" max="7" width="9.140625" style="3" hidden="1" customWidth="1"/>
    <col min="8" max="8" width="27.140625" style="3" customWidth="1"/>
    <col min="9" max="9" width="9.140625" style="31"/>
    <col min="10" max="16384" width="9.140625" style="3"/>
  </cols>
  <sheetData>
    <row r="1" spans="1:9" ht="18">
      <c r="A1" s="212"/>
      <c r="B1" s="118" t="s">
        <v>37</v>
      </c>
    </row>
    <row r="2" spans="1:9" ht="15.75">
      <c r="A2" s="212"/>
      <c r="B2" s="119"/>
    </row>
    <row r="3" spans="1:9">
      <c r="A3" s="212"/>
      <c r="B3" s="3" t="s">
        <v>41</v>
      </c>
      <c r="D3" s="208" t="s">
        <v>38</v>
      </c>
      <c r="E3" s="120">
        <f>Data_Sekolah!D5</f>
        <v>0</v>
      </c>
      <c r="F3" s="8"/>
      <c r="G3" s="8"/>
    </row>
    <row r="4" spans="1:9">
      <c r="A4" s="212"/>
      <c r="B4" s="3" t="s">
        <v>39</v>
      </c>
      <c r="D4" s="208" t="s">
        <v>38</v>
      </c>
      <c r="E4" s="120" t="str">
        <f>Data_Sekolah!D23</f>
        <v>3 (Tiga)</v>
      </c>
      <c r="F4" s="8"/>
      <c r="G4" s="25"/>
      <c r="H4" s="26"/>
      <c r="I4" s="3"/>
    </row>
    <row r="5" spans="1:9">
      <c r="A5" s="212"/>
      <c r="B5" s="3" t="s">
        <v>40</v>
      </c>
      <c r="D5" s="208" t="s">
        <v>38</v>
      </c>
      <c r="E5" s="120" t="str">
        <f>Data_Sekolah!D24</f>
        <v>I (Satu)</v>
      </c>
      <c r="F5" s="8"/>
      <c r="G5" s="25"/>
      <c r="H5" s="26"/>
      <c r="I5" s="3"/>
    </row>
    <row r="6" spans="1:9">
      <c r="A6" s="212"/>
      <c r="B6" s="3" t="s">
        <v>42</v>
      </c>
      <c r="D6" s="208" t="s">
        <v>38</v>
      </c>
      <c r="E6" s="120" t="str">
        <f>Data_Sekolah!D25</f>
        <v>2019/2020</v>
      </c>
      <c r="F6" s="8"/>
      <c r="G6" s="25"/>
      <c r="H6" s="26"/>
      <c r="I6" s="3"/>
    </row>
    <row r="7" spans="1:9">
      <c r="A7" s="212"/>
      <c r="B7" s="24"/>
      <c r="C7" s="8"/>
      <c r="D7" s="209"/>
      <c r="E7" s="8"/>
      <c r="F7" s="8"/>
      <c r="G7" s="8"/>
      <c r="H7" s="25"/>
      <c r="I7" s="26"/>
    </row>
    <row r="8" spans="1:9">
      <c r="A8" s="212"/>
      <c r="B8" s="24" t="s">
        <v>147</v>
      </c>
      <c r="C8" s="8"/>
      <c r="D8" s="209" t="s">
        <v>38</v>
      </c>
      <c r="E8" s="186" t="s">
        <v>130</v>
      </c>
      <c r="F8" s="8"/>
      <c r="G8" s="8"/>
      <c r="I8" s="26"/>
    </row>
    <row r="9" spans="1:9" ht="27.75" customHeight="1">
      <c r="A9" s="212"/>
      <c r="B9" s="187" t="s">
        <v>92</v>
      </c>
      <c r="C9" s="371" t="s">
        <v>137</v>
      </c>
      <c r="D9" s="371"/>
      <c r="E9" s="371"/>
      <c r="F9" s="187" t="s">
        <v>6</v>
      </c>
      <c r="G9" s="188"/>
      <c r="H9" s="187" t="s">
        <v>7</v>
      </c>
      <c r="I9" s="26"/>
    </row>
    <row r="10" spans="1:9" ht="24.95" customHeight="1">
      <c r="A10" s="212"/>
      <c r="B10" s="217">
        <v>1</v>
      </c>
      <c r="C10" s="372" t="s">
        <v>45</v>
      </c>
      <c r="D10" s="372"/>
      <c r="E10" s="372"/>
      <c r="F10" s="124">
        <v>80</v>
      </c>
      <c r="G10" s="188" t="e">
        <f>IF(#REF!=0," ",#REF!)</f>
        <v>#REF!</v>
      </c>
      <c r="H10" s="189" t="str">
        <f>$E$8</f>
        <v>65</v>
      </c>
      <c r="I10" s="25"/>
    </row>
    <row r="11" spans="1:9" ht="24.95" customHeight="1">
      <c r="A11" s="212"/>
      <c r="B11" s="217">
        <v>2</v>
      </c>
      <c r="C11" s="372" t="s">
        <v>46</v>
      </c>
      <c r="D11" s="372"/>
      <c r="E11" s="372"/>
      <c r="F11" s="124">
        <v>65</v>
      </c>
      <c r="G11" s="188" t="e">
        <f>IF(#REF!=0," ",#REF!)</f>
        <v>#REF!</v>
      </c>
      <c r="H11" s="189" t="str">
        <f>$E$8</f>
        <v>65</v>
      </c>
    </row>
    <row r="12" spans="1:9" ht="24.95" customHeight="1">
      <c r="A12" s="212"/>
      <c r="B12" s="217">
        <v>3</v>
      </c>
      <c r="C12" s="372" t="s">
        <v>47</v>
      </c>
      <c r="D12" s="372"/>
      <c r="E12" s="372"/>
      <c r="F12" s="124">
        <v>71</v>
      </c>
      <c r="G12" s="188" t="e">
        <f>IF(#REF!=0," ",#REF!)</f>
        <v>#REF!</v>
      </c>
      <c r="H12" s="189" t="str">
        <f>$E$8</f>
        <v>65</v>
      </c>
    </row>
    <row r="13" spans="1:9" ht="24.95" customHeight="1">
      <c r="A13" s="212"/>
      <c r="B13" s="217">
        <v>4</v>
      </c>
      <c r="C13" s="372" t="s">
        <v>176</v>
      </c>
      <c r="D13" s="372"/>
      <c r="E13" s="372"/>
      <c r="F13" s="124">
        <v>65</v>
      </c>
      <c r="G13" s="188" t="e">
        <f>IF(#REF!=0," ",#REF!)</f>
        <v>#REF!</v>
      </c>
      <c r="H13" s="189" t="str">
        <f>$E$8</f>
        <v>65</v>
      </c>
    </row>
    <row r="14" spans="1:9" ht="24.95" customHeight="1">
      <c r="A14" s="212"/>
      <c r="B14" s="217"/>
      <c r="C14" s="370"/>
      <c r="D14" s="370"/>
      <c r="E14" s="370"/>
      <c r="F14" s="215"/>
      <c r="G14" s="215"/>
      <c r="H14" s="215"/>
    </row>
    <row r="15" spans="1:9" ht="24.95" customHeight="1">
      <c r="A15" s="212"/>
      <c r="B15" s="31"/>
      <c r="C15" s="31"/>
      <c r="D15" s="31"/>
      <c r="E15" s="31"/>
      <c r="F15" s="31"/>
      <c r="G15" s="31"/>
    </row>
    <row r="16" spans="1:9" ht="24.95" customHeight="1">
      <c r="A16" s="212"/>
      <c r="C16" s="291">
        <f>Data_Sekolah!D26</f>
        <v>0</v>
      </c>
      <c r="I16" s="3"/>
    </row>
    <row r="17" spans="1:9" ht="24.95" customHeight="1">
      <c r="A17" s="212"/>
      <c r="C17" s="292" t="s">
        <v>172</v>
      </c>
    </row>
    <row r="18" spans="1:9" ht="24.95" customHeight="1">
      <c r="A18" s="212"/>
      <c r="C18" s="292"/>
    </row>
    <row r="19" spans="1:9" ht="24.95" customHeight="1">
      <c r="A19" s="212"/>
      <c r="C19" s="292"/>
    </row>
    <row r="20" spans="1:9" ht="24.95" customHeight="1">
      <c r="A20" s="212"/>
      <c r="C20" s="292"/>
      <c r="I20" s="3"/>
    </row>
    <row r="21" spans="1:9" ht="24.95" customHeight="1">
      <c r="A21" s="212"/>
      <c r="C21" s="291">
        <f>Data_Sekolah!D19</f>
        <v>0</v>
      </c>
      <c r="I21" s="3"/>
    </row>
    <row r="22" spans="1:9" ht="24.95" customHeight="1">
      <c r="A22" s="212"/>
      <c r="C22" s="292" t="str">
        <f>Data_Sekolah!B20 &amp; ":" &amp; Data_Sekolah!D20</f>
        <v>NIP:</v>
      </c>
      <c r="I22" s="3"/>
    </row>
    <row r="24" spans="1:9">
      <c r="I24" s="3"/>
    </row>
    <row r="25" spans="1:9">
      <c r="I25" s="3"/>
    </row>
    <row r="26" spans="1:9">
      <c r="I26" s="3"/>
    </row>
    <row r="27" spans="1:9">
      <c r="F27" s="120"/>
      <c r="I27" s="121"/>
    </row>
    <row r="32" spans="1:9" ht="19.5" thickBot="1">
      <c r="D32" s="191" t="s">
        <v>138</v>
      </c>
      <c r="E32" s="156"/>
      <c r="F32" s="156"/>
    </row>
    <row r="33" spans="4:9" ht="15.75">
      <c r="D33" s="192" t="s">
        <v>139</v>
      </c>
      <c r="E33" s="193"/>
      <c r="F33" s="124">
        <v>70</v>
      </c>
    </row>
    <row r="34" spans="4:9">
      <c r="D34" s="194" t="s">
        <v>34</v>
      </c>
      <c r="E34" s="195" t="s">
        <v>48</v>
      </c>
      <c r="F34" s="195" t="s">
        <v>35</v>
      </c>
      <c r="G34" s="27"/>
      <c r="H34" s="27"/>
      <c r="I34" s="122"/>
    </row>
    <row r="35" spans="4:9" ht="18.75" hidden="1">
      <c r="D35" s="196">
        <v>0</v>
      </c>
      <c r="E35" s="197"/>
      <c r="F35" s="198"/>
      <c r="G35" s="27"/>
      <c r="H35" s="27"/>
      <c r="I35" s="190"/>
    </row>
    <row r="36" spans="4:9">
      <c r="D36" s="196">
        <v>1</v>
      </c>
      <c r="E36" s="197" t="s">
        <v>119</v>
      </c>
      <c r="F36" s="198" t="s">
        <v>85</v>
      </c>
      <c r="G36" s="27"/>
      <c r="H36" s="27"/>
      <c r="I36" s="122"/>
    </row>
    <row r="37" spans="4:9" hidden="1">
      <c r="D37" s="196">
        <f>D38-0.5</f>
        <v>69.5</v>
      </c>
      <c r="E37" s="197" t="s">
        <v>140</v>
      </c>
      <c r="F37" s="198" t="s">
        <v>84</v>
      </c>
      <c r="G37" s="27"/>
      <c r="H37" s="27"/>
      <c r="I37" s="122"/>
    </row>
    <row r="38" spans="4:9">
      <c r="D38" s="196">
        <f>F33</f>
        <v>70</v>
      </c>
      <c r="E38" s="197" t="s">
        <v>140</v>
      </c>
      <c r="F38" s="198" t="s">
        <v>84</v>
      </c>
      <c r="G38" s="27"/>
      <c r="H38" s="27"/>
      <c r="I38" s="122"/>
    </row>
    <row r="39" spans="4:9" hidden="1">
      <c r="D39" s="196">
        <f>D40-0.5</f>
        <v>79.5</v>
      </c>
      <c r="E39" s="197" t="s">
        <v>141</v>
      </c>
      <c r="F39" s="198" t="s">
        <v>83</v>
      </c>
      <c r="G39" s="27"/>
      <c r="H39" s="27"/>
      <c r="I39" s="122"/>
    </row>
    <row r="40" spans="4:9">
      <c r="D40" s="196">
        <f>+D38+((100-D38)/3)</f>
        <v>80</v>
      </c>
      <c r="E40" s="197" t="s">
        <v>141</v>
      </c>
      <c r="F40" s="198" t="s">
        <v>83</v>
      </c>
      <c r="G40" s="27"/>
      <c r="H40" s="27"/>
      <c r="I40" s="122"/>
    </row>
    <row r="41" spans="4:9" ht="15.75" hidden="1" thickBot="1">
      <c r="D41" s="199">
        <f>D42-0.5</f>
        <v>89.5</v>
      </c>
      <c r="E41" s="200" t="s">
        <v>142</v>
      </c>
      <c r="F41" s="201" t="s">
        <v>49</v>
      </c>
      <c r="G41" s="27"/>
      <c r="H41" s="27"/>
      <c r="I41" s="122"/>
    </row>
    <row r="42" spans="4:9" ht="15.75" thickBot="1">
      <c r="D42" s="199">
        <f>ROUNDDOWN((D38+(2*((100-D38)/3))),0)</f>
        <v>90</v>
      </c>
      <c r="E42" s="200" t="s">
        <v>142</v>
      </c>
      <c r="F42" s="201" t="s">
        <v>49</v>
      </c>
      <c r="G42" s="27"/>
      <c r="H42" s="27"/>
      <c r="I42" s="122"/>
    </row>
    <row r="43" spans="4:9">
      <c r="D43" s="202"/>
      <c r="E43" s="156"/>
      <c r="F43" s="156"/>
      <c r="G43" s="27"/>
      <c r="H43" s="27"/>
      <c r="I43" s="122"/>
    </row>
    <row r="44" spans="4:9">
      <c r="D44" s="156"/>
      <c r="E44" s="156"/>
      <c r="F44" s="156"/>
      <c r="G44" s="27"/>
      <c r="H44" s="27"/>
      <c r="I44" s="122"/>
    </row>
    <row r="45" spans="4:9">
      <c r="D45" s="203" t="s">
        <v>146</v>
      </c>
      <c r="E45" s="203"/>
      <c r="F45" s="203"/>
      <c r="G45" s="27"/>
      <c r="H45" s="27"/>
      <c r="I45" s="122"/>
    </row>
    <row r="46" spans="4:9">
      <c r="D46" s="204" t="s">
        <v>34</v>
      </c>
      <c r="E46" s="204" t="s">
        <v>35</v>
      </c>
      <c r="F46" s="204" t="s">
        <v>143</v>
      </c>
      <c r="G46" s="27"/>
      <c r="H46" s="27"/>
      <c r="I46" s="122"/>
    </row>
    <row r="47" spans="4:9">
      <c r="D47" s="205">
        <v>0</v>
      </c>
      <c r="E47" s="206">
        <f>VLOOKUP(D47,$D$35:$F$42,3,TRUE)</f>
        <v>0</v>
      </c>
      <c r="F47" s="207">
        <f>VLOOKUP(D47,$D$35:$F$42,2,TRUE)</f>
        <v>0</v>
      </c>
      <c r="G47" s="27"/>
      <c r="H47" s="27"/>
      <c r="I47" s="122"/>
    </row>
    <row r="48" spans="4:9">
      <c r="D48" s="205">
        <v>1</v>
      </c>
      <c r="E48" s="206" t="str">
        <f t="shared" ref="E48:E111" si="0">VLOOKUP(D48,$D$35:$F$42,3,TRUE)</f>
        <v>D</v>
      </c>
      <c r="F48" s="207" t="str">
        <f t="shared" ref="F48:F111" si="1">VLOOKUP(D48,$D$35:$F$42,2,TRUE)</f>
        <v>perlu bimbingan dalam</v>
      </c>
      <c r="G48" s="27"/>
      <c r="H48" s="27"/>
      <c r="I48" s="122"/>
    </row>
    <row r="49" spans="4:9">
      <c r="D49" s="205">
        <v>2</v>
      </c>
      <c r="E49" s="206" t="str">
        <f t="shared" si="0"/>
        <v>D</v>
      </c>
      <c r="F49" s="207" t="str">
        <f t="shared" si="1"/>
        <v>perlu bimbingan dalam</v>
      </c>
      <c r="G49" s="27"/>
      <c r="H49" s="27"/>
      <c r="I49" s="122"/>
    </row>
    <row r="50" spans="4:9">
      <c r="D50" s="205">
        <v>3</v>
      </c>
      <c r="E50" s="206" t="str">
        <f t="shared" si="0"/>
        <v>D</v>
      </c>
      <c r="F50" s="207" t="str">
        <f t="shared" si="1"/>
        <v>perlu bimbingan dalam</v>
      </c>
      <c r="G50" s="27"/>
      <c r="H50" s="27"/>
      <c r="I50" s="122"/>
    </row>
    <row r="51" spans="4:9">
      <c r="D51" s="205">
        <v>4</v>
      </c>
      <c r="E51" s="206" t="str">
        <f t="shared" si="0"/>
        <v>D</v>
      </c>
      <c r="F51" s="207" t="str">
        <f t="shared" si="1"/>
        <v>perlu bimbingan dalam</v>
      </c>
      <c r="G51" s="27"/>
      <c r="H51" s="27"/>
      <c r="I51" s="122"/>
    </row>
    <row r="52" spans="4:9">
      <c r="D52" s="205">
        <v>5</v>
      </c>
      <c r="E52" s="206" t="str">
        <f t="shared" si="0"/>
        <v>D</v>
      </c>
      <c r="F52" s="207" t="str">
        <f t="shared" si="1"/>
        <v>perlu bimbingan dalam</v>
      </c>
      <c r="G52" s="27"/>
      <c r="H52" s="27"/>
      <c r="I52" s="122"/>
    </row>
    <row r="53" spans="4:9">
      <c r="D53" s="205">
        <v>6</v>
      </c>
      <c r="E53" s="206" t="str">
        <f t="shared" si="0"/>
        <v>D</v>
      </c>
      <c r="F53" s="207" t="str">
        <f t="shared" si="1"/>
        <v>perlu bimbingan dalam</v>
      </c>
      <c r="G53" s="27"/>
      <c r="H53" s="27"/>
      <c r="I53" s="122"/>
    </row>
    <row r="54" spans="4:9">
      <c r="D54" s="205">
        <v>7</v>
      </c>
      <c r="E54" s="206" t="str">
        <f t="shared" si="0"/>
        <v>D</v>
      </c>
      <c r="F54" s="207" t="str">
        <f t="shared" si="1"/>
        <v>perlu bimbingan dalam</v>
      </c>
      <c r="G54" s="27"/>
      <c r="H54" s="27"/>
      <c r="I54" s="210"/>
    </row>
    <row r="55" spans="4:9">
      <c r="D55" s="205">
        <v>8</v>
      </c>
      <c r="E55" s="206" t="str">
        <f t="shared" si="0"/>
        <v>D</v>
      </c>
      <c r="F55" s="207" t="str">
        <f t="shared" si="1"/>
        <v>perlu bimbingan dalam</v>
      </c>
      <c r="G55" s="27"/>
      <c r="H55" s="27"/>
      <c r="I55" s="122"/>
    </row>
    <row r="56" spans="4:9">
      <c r="D56" s="205">
        <v>9</v>
      </c>
      <c r="E56" s="206" t="str">
        <f t="shared" si="0"/>
        <v>D</v>
      </c>
      <c r="F56" s="207" t="str">
        <f t="shared" si="1"/>
        <v>perlu bimbingan dalam</v>
      </c>
      <c r="G56" s="27"/>
      <c r="H56" s="27"/>
      <c r="I56" s="122"/>
    </row>
    <row r="57" spans="4:9">
      <c r="D57" s="205">
        <v>10</v>
      </c>
      <c r="E57" s="206" t="str">
        <f t="shared" si="0"/>
        <v>D</v>
      </c>
      <c r="F57" s="207" t="str">
        <f t="shared" si="1"/>
        <v>perlu bimbingan dalam</v>
      </c>
      <c r="G57" s="27"/>
      <c r="H57" s="27"/>
      <c r="I57" s="122"/>
    </row>
    <row r="58" spans="4:9">
      <c r="D58" s="205">
        <v>11</v>
      </c>
      <c r="E58" s="206" t="str">
        <f t="shared" si="0"/>
        <v>D</v>
      </c>
      <c r="F58" s="207" t="str">
        <f t="shared" si="1"/>
        <v>perlu bimbingan dalam</v>
      </c>
      <c r="G58" s="27"/>
      <c r="H58" s="27"/>
      <c r="I58" s="122"/>
    </row>
    <row r="59" spans="4:9">
      <c r="D59" s="205">
        <v>12</v>
      </c>
      <c r="E59" s="206" t="str">
        <f t="shared" si="0"/>
        <v>D</v>
      </c>
      <c r="F59" s="207" t="str">
        <f t="shared" si="1"/>
        <v>perlu bimbingan dalam</v>
      </c>
      <c r="G59" s="27"/>
      <c r="H59" s="27"/>
      <c r="I59" s="122"/>
    </row>
    <row r="60" spans="4:9">
      <c r="D60" s="205">
        <v>13</v>
      </c>
      <c r="E60" s="206" t="str">
        <f t="shared" si="0"/>
        <v>D</v>
      </c>
      <c r="F60" s="207" t="str">
        <f t="shared" si="1"/>
        <v>perlu bimbingan dalam</v>
      </c>
      <c r="G60" s="27"/>
      <c r="H60" s="27"/>
      <c r="I60" s="122"/>
    </row>
    <row r="61" spans="4:9">
      <c r="D61" s="205">
        <v>14</v>
      </c>
      <c r="E61" s="206" t="str">
        <f t="shared" si="0"/>
        <v>D</v>
      </c>
      <c r="F61" s="207" t="str">
        <f t="shared" si="1"/>
        <v>perlu bimbingan dalam</v>
      </c>
      <c r="G61" s="27"/>
      <c r="H61" s="27"/>
      <c r="I61" s="122"/>
    </row>
    <row r="62" spans="4:9">
      <c r="D62" s="205">
        <v>15</v>
      </c>
      <c r="E62" s="206" t="str">
        <f t="shared" si="0"/>
        <v>D</v>
      </c>
      <c r="F62" s="207" t="str">
        <f t="shared" si="1"/>
        <v>perlu bimbingan dalam</v>
      </c>
      <c r="G62" s="27"/>
      <c r="H62" s="27"/>
      <c r="I62" s="122"/>
    </row>
    <row r="63" spans="4:9">
      <c r="D63" s="205">
        <v>16</v>
      </c>
      <c r="E63" s="206" t="str">
        <f t="shared" si="0"/>
        <v>D</v>
      </c>
      <c r="F63" s="207" t="str">
        <f t="shared" si="1"/>
        <v>perlu bimbingan dalam</v>
      </c>
      <c r="G63" s="27"/>
      <c r="H63" s="27"/>
      <c r="I63" s="122"/>
    </row>
    <row r="64" spans="4:9">
      <c r="D64" s="205">
        <v>17</v>
      </c>
      <c r="E64" s="206" t="str">
        <f t="shared" si="0"/>
        <v>D</v>
      </c>
      <c r="F64" s="207" t="str">
        <f t="shared" si="1"/>
        <v>perlu bimbingan dalam</v>
      </c>
      <c r="G64" s="27"/>
      <c r="H64" s="27"/>
      <c r="I64" s="122"/>
    </row>
    <row r="65" spans="4:9">
      <c r="D65" s="205">
        <v>18</v>
      </c>
      <c r="E65" s="206" t="str">
        <f t="shared" si="0"/>
        <v>D</v>
      </c>
      <c r="F65" s="207" t="str">
        <f t="shared" si="1"/>
        <v>perlu bimbingan dalam</v>
      </c>
      <c r="G65" s="27"/>
      <c r="H65" s="27"/>
      <c r="I65" s="122"/>
    </row>
    <row r="66" spans="4:9">
      <c r="D66" s="205">
        <v>19</v>
      </c>
      <c r="E66" s="206" t="str">
        <f t="shared" si="0"/>
        <v>D</v>
      </c>
      <c r="F66" s="207" t="str">
        <f t="shared" si="1"/>
        <v>perlu bimbingan dalam</v>
      </c>
      <c r="G66" s="27"/>
      <c r="H66" s="27"/>
      <c r="I66" s="122"/>
    </row>
    <row r="67" spans="4:9">
      <c r="D67" s="205">
        <v>20</v>
      </c>
      <c r="E67" s="206" t="str">
        <f t="shared" si="0"/>
        <v>D</v>
      </c>
      <c r="F67" s="207" t="str">
        <f t="shared" si="1"/>
        <v>perlu bimbingan dalam</v>
      </c>
      <c r="G67" s="27"/>
      <c r="H67" s="27"/>
      <c r="I67" s="122"/>
    </row>
    <row r="68" spans="4:9">
      <c r="D68" s="205">
        <v>21</v>
      </c>
      <c r="E68" s="206" t="str">
        <f t="shared" si="0"/>
        <v>D</v>
      </c>
      <c r="F68" s="207" t="str">
        <f t="shared" si="1"/>
        <v>perlu bimbingan dalam</v>
      </c>
      <c r="G68" s="27"/>
      <c r="H68" s="27"/>
      <c r="I68" s="122"/>
    </row>
    <row r="69" spans="4:9">
      <c r="D69" s="205">
        <v>22</v>
      </c>
      <c r="E69" s="206" t="str">
        <f t="shared" si="0"/>
        <v>D</v>
      </c>
      <c r="F69" s="207" t="str">
        <f t="shared" si="1"/>
        <v>perlu bimbingan dalam</v>
      </c>
      <c r="G69" s="27"/>
      <c r="H69" s="27"/>
      <c r="I69" s="122"/>
    </row>
    <row r="70" spans="4:9">
      <c r="D70" s="205">
        <v>23</v>
      </c>
      <c r="E70" s="206" t="str">
        <f t="shared" si="0"/>
        <v>D</v>
      </c>
      <c r="F70" s="207" t="str">
        <f t="shared" si="1"/>
        <v>perlu bimbingan dalam</v>
      </c>
      <c r="G70" s="27"/>
      <c r="H70" s="27"/>
      <c r="I70" s="122"/>
    </row>
    <row r="71" spans="4:9">
      <c r="D71" s="205">
        <v>24</v>
      </c>
      <c r="E71" s="206" t="str">
        <f t="shared" si="0"/>
        <v>D</v>
      </c>
      <c r="F71" s="207" t="str">
        <f t="shared" si="1"/>
        <v>perlu bimbingan dalam</v>
      </c>
      <c r="G71" s="27"/>
      <c r="H71" s="27"/>
      <c r="I71" s="122"/>
    </row>
    <row r="72" spans="4:9">
      <c r="D72" s="205">
        <v>25</v>
      </c>
      <c r="E72" s="206" t="str">
        <f t="shared" si="0"/>
        <v>D</v>
      </c>
      <c r="F72" s="207" t="str">
        <f t="shared" si="1"/>
        <v>perlu bimbingan dalam</v>
      </c>
      <c r="G72" s="27"/>
      <c r="H72" s="27"/>
      <c r="I72" s="122"/>
    </row>
    <row r="73" spans="4:9">
      <c r="D73" s="205">
        <v>26</v>
      </c>
      <c r="E73" s="206" t="str">
        <f t="shared" si="0"/>
        <v>D</v>
      </c>
      <c r="F73" s="207" t="str">
        <f t="shared" si="1"/>
        <v>perlu bimbingan dalam</v>
      </c>
      <c r="G73" s="27"/>
      <c r="H73" s="27"/>
      <c r="I73" s="122"/>
    </row>
    <row r="74" spans="4:9">
      <c r="D74" s="205">
        <v>27</v>
      </c>
      <c r="E74" s="206" t="str">
        <f t="shared" si="0"/>
        <v>D</v>
      </c>
      <c r="F74" s="207" t="str">
        <f t="shared" si="1"/>
        <v>perlu bimbingan dalam</v>
      </c>
      <c r="G74" s="27"/>
      <c r="H74" s="27"/>
      <c r="I74" s="122"/>
    </row>
    <row r="75" spans="4:9">
      <c r="D75" s="205">
        <v>28</v>
      </c>
      <c r="E75" s="206" t="str">
        <f t="shared" si="0"/>
        <v>D</v>
      </c>
      <c r="F75" s="207" t="str">
        <f t="shared" si="1"/>
        <v>perlu bimbingan dalam</v>
      </c>
      <c r="G75" s="27"/>
      <c r="H75" s="27"/>
      <c r="I75" s="122"/>
    </row>
    <row r="76" spans="4:9">
      <c r="D76" s="205">
        <v>29</v>
      </c>
      <c r="E76" s="206" t="str">
        <f t="shared" si="0"/>
        <v>D</v>
      </c>
      <c r="F76" s="207" t="str">
        <f t="shared" si="1"/>
        <v>perlu bimbingan dalam</v>
      </c>
      <c r="G76" s="27"/>
      <c r="H76" s="27"/>
      <c r="I76" s="122"/>
    </row>
    <row r="77" spans="4:9">
      <c r="D77" s="205">
        <v>30</v>
      </c>
      <c r="E77" s="206" t="str">
        <f t="shared" si="0"/>
        <v>D</v>
      </c>
      <c r="F77" s="207" t="str">
        <f t="shared" si="1"/>
        <v>perlu bimbingan dalam</v>
      </c>
      <c r="G77" s="27"/>
      <c r="H77" s="27"/>
      <c r="I77" s="122"/>
    </row>
    <row r="78" spans="4:9">
      <c r="D78" s="205">
        <v>31</v>
      </c>
      <c r="E78" s="206" t="str">
        <f t="shared" si="0"/>
        <v>D</v>
      </c>
      <c r="F78" s="207" t="str">
        <f t="shared" si="1"/>
        <v>perlu bimbingan dalam</v>
      </c>
      <c r="G78" s="27"/>
      <c r="H78" s="27"/>
      <c r="I78" s="122"/>
    </row>
    <row r="79" spans="4:9">
      <c r="D79" s="205">
        <v>32</v>
      </c>
      <c r="E79" s="206" t="str">
        <f t="shared" si="0"/>
        <v>D</v>
      </c>
      <c r="F79" s="207" t="str">
        <f t="shared" si="1"/>
        <v>perlu bimbingan dalam</v>
      </c>
      <c r="G79" s="27"/>
      <c r="H79" s="27"/>
      <c r="I79" s="122"/>
    </row>
    <row r="80" spans="4:9">
      <c r="D80" s="205">
        <v>33</v>
      </c>
      <c r="E80" s="206" t="str">
        <f t="shared" si="0"/>
        <v>D</v>
      </c>
      <c r="F80" s="207" t="str">
        <f t="shared" si="1"/>
        <v>perlu bimbingan dalam</v>
      </c>
      <c r="G80" s="27"/>
      <c r="H80" s="27"/>
      <c r="I80" s="122"/>
    </row>
    <row r="81" spans="4:9">
      <c r="D81" s="205">
        <v>34</v>
      </c>
      <c r="E81" s="206" t="str">
        <f t="shared" si="0"/>
        <v>D</v>
      </c>
      <c r="F81" s="207" t="str">
        <f t="shared" si="1"/>
        <v>perlu bimbingan dalam</v>
      </c>
      <c r="G81" s="27"/>
      <c r="H81" s="27"/>
      <c r="I81" s="122"/>
    </row>
    <row r="82" spans="4:9">
      <c r="D82" s="205">
        <v>35</v>
      </c>
      <c r="E82" s="206" t="str">
        <f t="shared" si="0"/>
        <v>D</v>
      </c>
      <c r="F82" s="207" t="str">
        <f t="shared" si="1"/>
        <v>perlu bimbingan dalam</v>
      </c>
      <c r="G82" s="27"/>
      <c r="H82" s="27"/>
      <c r="I82" s="122"/>
    </row>
    <row r="83" spans="4:9">
      <c r="D83" s="205">
        <v>36</v>
      </c>
      <c r="E83" s="206" t="str">
        <f t="shared" si="0"/>
        <v>D</v>
      </c>
      <c r="F83" s="207" t="str">
        <f t="shared" si="1"/>
        <v>perlu bimbingan dalam</v>
      </c>
      <c r="G83" s="27"/>
      <c r="H83" s="27"/>
      <c r="I83" s="122"/>
    </row>
    <row r="84" spans="4:9">
      <c r="D84" s="205">
        <v>37</v>
      </c>
      <c r="E84" s="206" t="str">
        <f t="shared" si="0"/>
        <v>D</v>
      </c>
      <c r="F84" s="207" t="str">
        <f t="shared" si="1"/>
        <v>perlu bimbingan dalam</v>
      </c>
      <c r="G84" s="27"/>
      <c r="H84" s="27"/>
      <c r="I84" s="122"/>
    </row>
    <row r="85" spans="4:9">
      <c r="D85" s="205">
        <v>38</v>
      </c>
      <c r="E85" s="206" t="str">
        <f t="shared" si="0"/>
        <v>D</v>
      </c>
      <c r="F85" s="207" t="str">
        <f t="shared" si="1"/>
        <v>perlu bimbingan dalam</v>
      </c>
      <c r="G85" s="27"/>
      <c r="H85" s="27"/>
      <c r="I85" s="122"/>
    </row>
    <row r="86" spans="4:9">
      <c r="D86" s="205">
        <v>39</v>
      </c>
      <c r="E86" s="206" t="str">
        <f t="shared" si="0"/>
        <v>D</v>
      </c>
      <c r="F86" s="207" t="str">
        <f t="shared" si="1"/>
        <v>perlu bimbingan dalam</v>
      </c>
      <c r="G86" s="27"/>
      <c r="H86" s="27"/>
      <c r="I86" s="122"/>
    </row>
    <row r="87" spans="4:9">
      <c r="D87" s="205">
        <v>40</v>
      </c>
      <c r="E87" s="206" t="str">
        <f t="shared" si="0"/>
        <v>D</v>
      </c>
      <c r="F87" s="207" t="str">
        <f t="shared" si="1"/>
        <v>perlu bimbingan dalam</v>
      </c>
      <c r="G87" s="27"/>
      <c r="H87" s="27"/>
      <c r="I87" s="122"/>
    </row>
    <row r="88" spans="4:9">
      <c r="D88" s="205">
        <v>41</v>
      </c>
      <c r="E88" s="206" t="str">
        <f t="shared" si="0"/>
        <v>D</v>
      </c>
      <c r="F88" s="207" t="str">
        <f t="shared" si="1"/>
        <v>perlu bimbingan dalam</v>
      </c>
      <c r="G88" s="27"/>
      <c r="H88" s="27"/>
      <c r="I88" s="122"/>
    </row>
    <row r="89" spans="4:9">
      <c r="D89" s="205">
        <v>42</v>
      </c>
      <c r="E89" s="206" t="str">
        <f t="shared" si="0"/>
        <v>D</v>
      </c>
      <c r="F89" s="207" t="str">
        <f t="shared" si="1"/>
        <v>perlu bimbingan dalam</v>
      </c>
      <c r="G89" s="27"/>
      <c r="H89" s="27"/>
      <c r="I89" s="122"/>
    </row>
    <row r="90" spans="4:9">
      <c r="D90" s="205">
        <v>43</v>
      </c>
      <c r="E90" s="206" t="str">
        <f t="shared" si="0"/>
        <v>D</v>
      </c>
      <c r="F90" s="207" t="str">
        <f t="shared" si="1"/>
        <v>perlu bimbingan dalam</v>
      </c>
      <c r="G90" s="27"/>
      <c r="H90" s="27"/>
      <c r="I90" s="122"/>
    </row>
    <row r="91" spans="4:9">
      <c r="D91" s="205">
        <v>44</v>
      </c>
      <c r="E91" s="206" t="str">
        <f t="shared" si="0"/>
        <v>D</v>
      </c>
      <c r="F91" s="207" t="str">
        <f t="shared" si="1"/>
        <v>perlu bimbingan dalam</v>
      </c>
      <c r="G91" s="27"/>
      <c r="H91" s="27"/>
      <c r="I91" s="122"/>
    </row>
    <row r="92" spans="4:9">
      <c r="D92" s="205">
        <v>45</v>
      </c>
      <c r="E92" s="206" t="str">
        <f t="shared" si="0"/>
        <v>D</v>
      </c>
      <c r="F92" s="207" t="str">
        <f t="shared" si="1"/>
        <v>perlu bimbingan dalam</v>
      </c>
      <c r="G92" s="27"/>
      <c r="H92" s="27"/>
      <c r="I92" s="122"/>
    </row>
    <row r="93" spans="4:9">
      <c r="D93" s="205">
        <v>46</v>
      </c>
      <c r="E93" s="206" t="str">
        <f t="shared" si="0"/>
        <v>D</v>
      </c>
      <c r="F93" s="207" t="str">
        <f t="shared" si="1"/>
        <v>perlu bimbingan dalam</v>
      </c>
      <c r="G93" s="27"/>
      <c r="H93" s="27"/>
      <c r="I93" s="122"/>
    </row>
    <row r="94" spans="4:9">
      <c r="D94" s="205">
        <v>47</v>
      </c>
      <c r="E94" s="206" t="str">
        <f t="shared" si="0"/>
        <v>D</v>
      </c>
      <c r="F94" s="207" t="str">
        <f t="shared" si="1"/>
        <v>perlu bimbingan dalam</v>
      </c>
      <c r="G94" s="27"/>
      <c r="H94" s="27"/>
      <c r="I94" s="122"/>
    </row>
    <row r="95" spans="4:9">
      <c r="D95" s="205">
        <v>48</v>
      </c>
      <c r="E95" s="206" t="str">
        <f t="shared" si="0"/>
        <v>D</v>
      </c>
      <c r="F95" s="207" t="str">
        <f t="shared" si="1"/>
        <v>perlu bimbingan dalam</v>
      </c>
      <c r="G95" s="27"/>
      <c r="H95" s="27"/>
      <c r="I95" s="122"/>
    </row>
    <row r="96" spans="4:9">
      <c r="D96" s="205">
        <v>49</v>
      </c>
      <c r="E96" s="206" t="str">
        <f t="shared" si="0"/>
        <v>D</v>
      </c>
      <c r="F96" s="207" t="str">
        <f t="shared" si="1"/>
        <v>perlu bimbingan dalam</v>
      </c>
      <c r="G96" s="27"/>
      <c r="H96" s="27"/>
      <c r="I96" s="122"/>
    </row>
    <row r="97" spans="4:9">
      <c r="D97" s="205">
        <v>50</v>
      </c>
      <c r="E97" s="206" t="str">
        <f t="shared" si="0"/>
        <v>D</v>
      </c>
      <c r="F97" s="207" t="str">
        <f t="shared" si="1"/>
        <v>perlu bimbingan dalam</v>
      </c>
      <c r="G97" s="27"/>
      <c r="H97" s="27"/>
      <c r="I97" s="122"/>
    </row>
    <row r="98" spans="4:9">
      <c r="D98" s="205">
        <v>51</v>
      </c>
      <c r="E98" s="206" t="str">
        <f t="shared" si="0"/>
        <v>D</v>
      </c>
      <c r="F98" s="207" t="str">
        <f t="shared" si="1"/>
        <v>perlu bimbingan dalam</v>
      </c>
      <c r="G98" s="27"/>
      <c r="H98" s="27"/>
      <c r="I98" s="122"/>
    </row>
    <row r="99" spans="4:9">
      <c r="D99" s="205">
        <v>52</v>
      </c>
      <c r="E99" s="206" t="str">
        <f t="shared" si="0"/>
        <v>D</v>
      </c>
      <c r="F99" s="207" t="str">
        <f t="shared" si="1"/>
        <v>perlu bimbingan dalam</v>
      </c>
      <c r="G99" s="27"/>
      <c r="H99" s="27"/>
      <c r="I99" s="122"/>
    </row>
    <row r="100" spans="4:9">
      <c r="D100" s="205">
        <v>53</v>
      </c>
      <c r="E100" s="206" t="str">
        <f t="shared" si="0"/>
        <v>D</v>
      </c>
      <c r="F100" s="207" t="str">
        <f t="shared" si="1"/>
        <v>perlu bimbingan dalam</v>
      </c>
      <c r="G100" s="27"/>
      <c r="H100" s="27"/>
      <c r="I100" s="122"/>
    </row>
    <row r="101" spans="4:9">
      <c r="D101" s="205">
        <v>54</v>
      </c>
      <c r="E101" s="206" t="str">
        <f t="shared" si="0"/>
        <v>D</v>
      </c>
      <c r="F101" s="207" t="str">
        <f t="shared" si="1"/>
        <v>perlu bimbingan dalam</v>
      </c>
      <c r="G101" s="27"/>
      <c r="H101" s="27"/>
      <c r="I101" s="122"/>
    </row>
    <row r="102" spans="4:9">
      <c r="D102" s="205">
        <v>55</v>
      </c>
      <c r="E102" s="206" t="str">
        <f t="shared" si="0"/>
        <v>D</v>
      </c>
      <c r="F102" s="207" t="str">
        <f t="shared" si="1"/>
        <v>perlu bimbingan dalam</v>
      </c>
      <c r="G102" s="27"/>
      <c r="H102" s="27"/>
      <c r="I102" s="122"/>
    </row>
    <row r="103" spans="4:9">
      <c r="D103" s="205">
        <v>56</v>
      </c>
      <c r="E103" s="206" t="str">
        <f t="shared" si="0"/>
        <v>D</v>
      </c>
      <c r="F103" s="207" t="str">
        <f t="shared" si="1"/>
        <v>perlu bimbingan dalam</v>
      </c>
      <c r="G103" s="27"/>
      <c r="H103" s="27"/>
      <c r="I103" s="122"/>
    </row>
    <row r="104" spans="4:9">
      <c r="D104" s="205">
        <v>57</v>
      </c>
      <c r="E104" s="206" t="str">
        <f t="shared" si="0"/>
        <v>D</v>
      </c>
      <c r="F104" s="207" t="str">
        <f t="shared" si="1"/>
        <v>perlu bimbingan dalam</v>
      </c>
      <c r="G104" s="27"/>
      <c r="H104" s="27"/>
      <c r="I104" s="122"/>
    </row>
    <row r="105" spans="4:9">
      <c r="D105" s="205">
        <v>58</v>
      </c>
      <c r="E105" s="206" t="str">
        <f t="shared" si="0"/>
        <v>D</v>
      </c>
      <c r="F105" s="207" t="str">
        <f t="shared" si="1"/>
        <v>perlu bimbingan dalam</v>
      </c>
      <c r="G105" s="27"/>
      <c r="H105" s="27"/>
      <c r="I105" s="122"/>
    </row>
    <row r="106" spans="4:9">
      <c r="D106" s="205">
        <v>59</v>
      </c>
      <c r="E106" s="206" t="str">
        <f t="shared" si="0"/>
        <v>D</v>
      </c>
      <c r="F106" s="207" t="str">
        <f t="shared" si="1"/>
        <v>perlu bimbingan dalam</v>
      </c>
      <c r="G106" s="27"/>
      <c r="H106" s="27"/>
      <c r="I106" s="122"/>
    </row>
    <row r="107" spans="4:9">
      <c r="D107" s="205">
        <v>59.5</v>
      </c>
      <c r="E107" s="206" t="str">
        <f t="shared" si="0"/>
        <v>D</v>
      </c>
      <c r="F107" s="207" t="str">
        <f t="shared" si="1"/>
        <v>perlu bimbingan dalam</v>
      </c>
      <c r="G107" s="27"/>
      <c r="H107" s="27"/>
      <c r="I107" s="122"/>
    </row>
    <row r="108" spans="4:9">
      <c r="D108" s="205">
        <v>60</v>
      </c>
      <c r="E108" s="206" t="str">
        <f t="shared" si="0"/>
        <v>D</v>
      </c>
      <c r="F108" s="207" t="str">
        <f t="shared" si="1"/>
        <v>perlu bimbingan dalam</v>
      </c>
      <c r="G108" s="27"/>
      <c r="H108" s="27"/>
      <c r="I108" s="122"/>
    </row>
    <row r="109" spans="4:9">
      <c r="D109" s="205">
        <v>61</v>
      </c>
      <c r="E109" s="206" t="str">
        <f t="shared" si="0"/>
        <v>D</v>
      </c>
      <c r="F109" s="207" t="str">
        <f t="shared" si="1"/>
        <v>perlu bimbingan dalam</v>
      </c>
      <c r="G109" s="27"/>
      <c r="H109" s="27"/>
      <c r="I109" s="122"/>
    </row>
    <row r="110" spans="4:9">
      <c r="D110" s="205">
        <v>62</v>
      </c>
      <c r="E110" s="206" t="str">
        <f t="shared" si="0"/>
        <v>D</v>
      </c>
      <c r="F110" s="207" t="str">
        <f t="shared" si="1"/>
        <v>perlu bimbingan dalam</v>
      </c>
      <c r="G110" s="27"/>
      <c r="H110" s="27"/>
      <c r="I110" s="122"/>
    </row>
    <row r="111" spans="4:9">
      <c r="D111" s="205">
        <v>63</v>
      </c>
      <c r="E111" s="206" t="str">
        <f t="shared" si="0"/>
        <v>D</v>
      </c>
      <c r="F111" s="207" t="str">
        <f t="shared" si="1"/>
        <v>perlu bimbingan dalam</v>
      </c>
      <c r="G111" s="27"/>
      <c r="H111" s="27"/>
      <c r="I111" s="122"/>
    </row>
    <row r="112" spans="4:9">
      <c r="D112" s="205">
        <v>64</v>
      </c>
      <c r="E112" s="206" t="str">
        <f t="shared" ref="E112:E153" si="2">VLOOKUP(D112,$D$35:$F$42,3,TRUE)</f>
        <v>D</v>
      </c>
      <c r="F112" s="207" t="str">
        <f t="shared" ref="F112:F153" si="3">VLOOKUP(D112,$D$35:$F$42,2,TRUE)</f>
        <v>perlu bimbingan dalam</v>
      </c>
      <c r="G112" s="27"/>
      <c r="H112" s="27"/>
      <c r="I112" s="122"/>
    </row>
    <row r="113" spans="4:9">
      <c r="D113" s="205">
        <v>64.5</v>
      </c>
      <c r="E113" s="206" t="str">
        <f t="shared" si="2"/>
        <v>D</v>
      </c>
      <c r="F113" s="207" t="str">
        <f t="shared" si="3"/>
        <v>perlu bimbingan dalam</v>
      </c>
      <c r="G113" s="27"/>
      <c r="H113" s="27"/>
      <c r="I113" s="122"/>
    </row>
    <row r="114" spans="4:9">
      <c r="D114" s="205">
        <v>65</v>
      </c>
      <c r="E114" s="206" t="str">
        <f t="shared" si="2"/>
        <v>D</v>
      </c>
      <c r="F114" s="207" t="str">
        <f t="shared" si="3"/>
        <v>perlu bimbingan dalam</v>
      </c>
      <c r="G114" s="27"/>
      <c r="H114" s="27"/>
      <c r="I114" s="122"/>
    </row>
    <row r="115" spans="4:9">
      <c r="D115" s="205">
        <v>66</v>
      </c>
      <c r="E115" s="206" t="str">
        <f t="shared" si="2"/>
        <v>D</v>
      </c>
      <c r="F115" s="207" t="str">
        <f t="shared" si="3"/>
        <v>perlu bimbingan dalam</v>
      </c>
      <c r="G115" s="27"/>
      <c r="H115" s="27"/>
      <c r="I115" s="122"/>
    </row>
    <row r="116" spans="4:9">
      <c r="D116" s="205">
        <v>67</v>
      </c>
      <c r="E116" s="206" t="str">
        <f t="shared" si="2"/>
        <v>D</v>
      </c>
      <c r="F116" s="207" t="str">
        <f t="shared" si="3"/>
        <v>perlu bimbingan dalam</v>
      </c>
      <c r="G116" s="27"/>
      <c r="H116" s="27"/>
      <c r="I116" s="122"/>
    </row>
    <row r="117" spans="4:9">
      <c r="D117" s="205">
        <v>68</v>
      </c>
      <c r="E117" s="206" t="str">
        <f t="shared" si="2"/>
        <v>D</v>
      </c>
      <c r="F117" s="207" t="str">
        <f t="shared" si="3"/>
        <v>perlu bimbingan dalam</v>
      </c>
      <c r="G117" s="27"/>
      <c r="H117" s="27"/>
      <c r="I117" s="122"/>
    </row>
    <row r="118" spans="4:9">
      <c r="D118" s="205">
        <v>69</v>
      </c>
      <c r="E118" s="206" t="str">
        <f t="shared" si="2"/>
        <v>D</v>
      </c>
      <c r="F118" s="207" t="str">
        <f t="shared" si="3"/>
        <v>perlu bimbingan dalam</v>
      </c>
      <c r="G118" s="27"/>
      <c r="H118" s="27"/>
      <c r="I118" s="122"/>
    </row>
    <row r="119" spans="4:9">
      <c r="D119" s="205">
        <v>69.400000000000006</v>
      </c>
      <c r="E119" s="206" t="str">
        <f t="shared" si="2"/>
        <v>D</v>
      </c>
      <c r="F119" s="207" t="str">
        <f t="shared" si="3"/>
        <v>perlu bimbingan dalam</v>
      </c>
      <c r="G119" s="27"/>
      <c r="H119" s="27"/>
      <c r="I119" s="122"/>
    </row>
    <row r="120" spans="4:9">
      <c r="D120" s="205">
        <v>69.5</v>
      </c>
      <c r="E120" s="206" t="str">
        <f t="shared" si="2"/>
        <v>C</v>
      </c>
      <c r="F120" s="207" t="str">
        <f t="shared" si="3"/>
        <v>cukup dalam</v>
      </c>
      <c r="G120" s="27"/>
      <c r="H120" s="27"/>
      <c r="I120" s="122"/>
    </row>
    <row r="121" spans="4:9">
      <c r="D121" s="205">
        <v>70</v>
      </c>
      <c r="E121" s="206" t="str">
        <f t="shared" si="2"/>
        <v>C</v>
      </c>
      <c r="F121" s="207" t="str">
        <f t="shared" si="3"/>
        <v>cukup dalam</v>
      </c>
      <c r="G121" s="27"/>
      <c r="H121" s="27"/>
      <c r="I121" s="122"/>
    </row>
    <row r="122" spans="4:9">
      <c r="D122" s="205">
        <v>71</v>
      </c>
      <c r="E122" s="206" t="str">
        <f t="shared" si="2"/>
        <v>C</v>
      </c>
      <c r="F122" s="207" t="str">
        <f t="shared" si="3"/>
        <v>cukup dalam</v>
      </c>
      <c r="G122" s="27"/>
      <c r="H122" s="27"/>
      <c r="I122" s="122"/>
    </row>
    <row r="123" spans="4:9">
      <c r="D123" s="205">
        <v>72</v>
      </c>
      <c r="E123" s="206" t="str">
        <f t="shared" si="2"/>
        <v>C</v>
      </c>
      <c r="F123" s="207" t="str">
        <f t="shared" si="3"/>
        <v>cukup dalam</v>
      </c>
      <c r="G123" s="27"/>
      <c r="H123" s="27"/>
      <c r="I123" s="122"/>
    </row>
    <row r="124" spans="4:9">
      <c r="D124" s="205">
        <v>73</v>
      </c>
      <c r="E124" s="206" t="str">
        <f t="shared" si="2"/>
        <v>C</v>
      </c>
      <c r="F124" s="207" t="str">
        <f t="shared" si="3"/>
        <v>cukup dalam</v>
      </c>
      <c r="G124" s="27"/>
      <c r="H124" s="27"/>
      <c r="I124" s="122"/>
    </row>
    <row r="125" spans="4:9">
      <c r="D125" s="205">
        <v>74</v>
      </c>
      <c r="E125" s="206" t="str">
        <f t="shared" si="2"/>
        <v>C</v>
      </c>
      <c r="F125" s="207" t="str">
        <f t="shared" si="3"/>
        <v>cukup dalam</v>
      </c>
      <c r="G125" s="27"/>
      <c r="H125" s="27"/>
      <c r="I125" s="122"/>
    </row>
    <row r="126" spans="4:9">
      <c r="D126" s="205">
        <v>74.5</v>
      </c>
      <c r="E126" s="206" t="str">
        <f t="shared" si="2"/>
        <v>C</v>
      </c>
      <c r="F126" s="207" t="str">
        <f t="shared" si="3"/>
        <v>cukup dalam</v>
      </c>
      <c r="G126" s="27"/>
      <c r="H126" s="27"/>
      <c r="I126" s="122"/>
    </row>
    <row r="127" spans="4:9">
      <c r="D127" s="205">
        <v>75</v>
      </c>
      <c r="E127" s="206" t="str">
        <f t="shared" si="2"/>
        <v>C</v>
      </c>
      <c r="F127" s="207" t="str">
        <f t="shared" si="3"/>
        <v>cukup dalam</v>
      </c>
      <c r="G127" s="27"/>
      <c r="H127" s="27"/>
      <c r="I127" s="122"/>
    </row>
    <row r="128" spans="4:9">
      <c r="D128" s="205">
        <v>76</v>
      </c>
      <c r="E128" s="206" t="str">
        <f t="shared" si="2"/>
        <v>C</v>
      </c>
      <c r="F128" s="207" t="str">
        <f t="shared" si="3"/>
        <v>cukup dalam</v>
      </c>
      <c r="G128" s="27"/>
      <c r="H128" s="27"/>
      <c r="I128" s="122"/>
    </row>
    <row r="129" spans="4:9">
      <c r="D129" s="205">
        <v>77</v>
      </c>
      <c r="E129" s="206" t="str">
        <f t="shared" si="2"/>
        <v>C</v>
      </c>
      <c r="F129" s="207" t="str">
        <f t="shared" si="3"/>
        <v>cukup dalam</v>
      </c>
      <c r="G129" s="27"/>
      <c r="H129" s="27"/>
      <c r="I129" s="122"/>
    </row>
    <row r="130" spans="4:9">
      <c r="D130" s="205">
        <v>78</v>
      </c>
      <c r="E130" s="206" t="str">
        <f t="shared" si="2"/>
        <v>C</v>
      </c>
      <c r="F130" s="207" t="str">
        <f t="shared" si="3"/>
        <v>cukup dalam</v>
      </c>
      <c r="G130" s="27"/>
      <c r="H130" s="27"/>
      <c r="I130" s="122"/>
    </row>
    <row r="131" spans="4:9">
      <c r="D131" s="205">
        <v>79</v>
      </c>
      <c r="E131" s="206" t="str">
        <f t="shared" si="2"/>
        <v>C</v>
      </c>
      <c r="F131" s="207" t="str">
        <f t="shared" si="3"/>
        <v>cukup dalam</v>
      </c>
      <c r="G131" s="27"/>
      <c r="H131" s="27"/>
      <c r="I131" s="122"/>
    </row>
    <row r="132" spans="4:9">
      <c r="D132" s="205">
        <v>79.5</v>
      </c>
      <c r="E132" s="206" t="str">
        <f t="shared" si="2"/>
        <v>B</v>
      </c>
      <c r="F132" s="207" t="str">
        <f t="shared" si="3"/>
        <v>baik dalam</v>
      </c>
      <c r="G132" s="27"/>
      <c r="H132" s="27"/>
      <c r="I132" s="122"/>
    </row>
    <row r="133" spans="4:9">
      <c r="D133" s="205">
        <v>80</v>
      </c>
      <c r="E133" s="206" t="str">
        <f t="shared" si="2"/>
        <v>B</v>
      </c>
      <c r="F133" s="207" t="str">
        <f t="shared" si="3"/>
        <v>baik dalam</v>
      </c>
      <c r="G133" s="27"/>
      <c r="H133" s="27"/>
      <c r="I133" s="122"/>
    </row>
    <row r="134" spans="4:9">
      <c r="D134" s="205">
        <v>81</v>
      </c>
      <c r="E134" s="206" t="str">
        <f t="shared" si="2"/>
        <v>B</v>
      </c>
      <c r="F134" s="207" t="str">
        <f t="shared" si="3"/>
        <v>baik dalam</v>
      </c>
      <c r="G134" s="27"/>
      <c r="H134" s="27"/>
      <c r="I134" s="122"/>
    </row>
    <row r="135" spans="4:9">
      <c r="D135" s="205">
        <v>82</v>
      </c>
      <c r="E135" s="206" t="str">
        <f t="shared" si="2"/>
        <v>B</v>
      </c>
      <c r="F135" s="207" t="str">
        <f t="shared" si="3"/>
        <v>baik dalam</v>
      </c>
      <c r="G135" s="27"/>
      <c r="H135" s="27"/>
      <c r="I135" s="122"/>
    </row>
    <row r="136" spans="4:9">
      <c r="D136" s="205">
        <v>83</v>
      </c>
      <c r="E136" s="206" t="str">
        <f t="shared" si="2"/>
        <v>B</v>
      </c>
      <c r="F136" s="207" t="str">
        <f t="shared" si="3"/>
        <v>baik dalam</v>
      </c>
      <c r="G136" s="27"/>
      <c r="H136" s="27"/>
      <c r="I136" s="122"/>
    </row>
    <row r="137" spans="4:9">
      <c r="D137" s="205">
        <v>84</v>
      </c>
      <c r="E137" s="206" t="str">
        <f t="shared" si="2"/>
        <v>B</v>
      </c>
      <c r="F137" s="207" t="str">
        <f t="shared" si="3"/>
        <v>baik dalam</v>
      </c>
      <c r="G137" s="27"/>
      <c r="H137" s="27"/>
      <c r="I137" s="122"/>
    </row>
    <row r="138" spans="4:9">
      <c r="D138" s="205">
        <v>85</v>
      </c>
      <c r="E138" s="206" t="str">
        <f t="shared" si="2"/>
        <v>B</v>
      </c>
      <c r="F138" s="207" t="str">
        <f t="shared" si="3"/>
        <v>baik dalam</v>
      </c>
      <c r="G138" s="27"/>
      <c r="H138" s="27"/>
      <c r="I138" s="122"/>
    </row>
    <row r="139" spans="4:9">
      <c r="D139" s="205">
        <v>86</v>
      </c>
      <c r="E139" s="206" t="str">
        <f t="shared" si="2"/>
        <v>B</v>
      </c>
      <c r="F139" s="207" t="str">
        <f t="shared" si="3"/>
        <v>baik dalam</v>
      </c>
      <c r="G139" s="27"/>
      <c r="H139" s="27"/>
      <c r="I139" s="122"/>
    </row>
    <row r="140" spans="4:9">
      <c r="D140" s="205">
        <v>87</v>
      </c>
      <c r="E140" s="206" t="str">
        <f t="shared" si="2"/>
        <v>B</v>
      </c>
      <c r="F140" s="207" t="str">
        <f t="shared" si="3"/>
        <v>baik dalam</v>
      </c>
      <c r="G140" s="27"/>
      <c r="H140" s="27"/>
      <c r="I140" s="122"/>
    </row>
    <row r="141" spans="4:9">
      <c r="D141" s="205">
        <v>88</v>
      </c>
      <c r="E141" s="206" t="str">
        <f t="shared" si="2"/>
        <v>B</v>
      </c>
      <c r="F141" s="207" t="str">
        <f t="shared" si="3"/>
        <v>baik dalam</v>
      </c>
      <c r="G141" s="27"/>
      <c r="H141" s="27"/>
      <c r="I141" s="122"/>
    </row>
    <row r="142" spans="4:9">
      <c r="D142" s="205">
        <v>89</v>
      </c>
      <c r="E142" s="206" t="str">
        <f t="shared" si="2"/>
        <v>B</v>
      </c>
      <c r="F142" s="207" t="str">
        <f t="shared" si="3"/>
        <v>baik dalam</v>
      </c>
      <c r="G142" s="27"/>
      <c r="H142" s="27"/>
      <c r="I142" s="122"/>
    </row>
    <row r="143" spans="4:9">
      <c r="D143" s="205">
        <v>90</v>
      </c>
      <c r="E143" s="206" t="str">
        <f t="shared" si="2"/>
        <v>A</v>
      </c>
      <c r="F143" s="207" t="str">
        <f t="shared" si="3"/>
        <v>sangat baik dalam</v>
      </c>
      <c r="G143" s="27"/>
      <c r="H143" s="27"/>
      <c r="I143" s="122"/>
    </row>
    <row r="144" spans="4:9">
      <c r="D144" s="205">
        <v>91</v>
      </c>
      <c r="E144" s="206" t="str">
        <f t="shared" si="2"/>
        <v>A</v>
      </c>
      <c r="F144" s="207" t="str">
        <f t="shared" si="3"/>
        <v>sangat baik dalam</v>
      </c>
      <c r="G144" s="27"/>
      <c r="H144" s="27"/>
      <c r="I144" s="122"/>
    </row>
    <row r="145" spans="4:9">
      <c r="D145" s="205">
        <v>92</v>
      </c>
      <c r="E145" s="206" t="str">
        <f t="shared" si="2"/>
        <v>A</v>
      </c>
      <c r="F145" s="207" t="str">
        <f t="shared" si="3"/>
        <v>sangat baik dalam</v>
      </c>
      <c r="G145" s="27"/>
      <c r="H145" s="27"/>
      <c r="I145" s="122"/>
    </row>
    <row r="146" spans="4:9">
      <c r="D146" s="205">
        <v>93</v>
      </c>
      <c r="E146" s="206" t="str">
        <f t="shared" si="2"/>
        <v>A</v>
      </c>
      <c r="F146" s="207" t="str">
        <f t="shared" si="3"/>
        <v>sangat baik dalam</v>
      </c>
      <c r="G146" s="27"/>
      <c r="H146" s="27"/>
      <c r="I146" s="122"/>
    </row>
    <row r="147" spans="4:9">
      <c r="D147" s="205">
        <v>94</v>
      </c>
      <c r="E147" s="206" t="str">
        <f t="shared" si="2"/>
        <v>A</v>
      </c>
      <c r="F147" s="207" t="str">
        <f t="shared" si="3"/>
        <v>sangat baik dalam</v>
      </c>
      <c r="G147" s="27"/>
      <c r="H147" s="27"/>
      <c r="I147" s="122"/>
    </row>
    <row r="148" spans="4:9">
      <c r="D148" s="205">
        <v>95</v>
      </c>
      <c r="E148" s="206" t="str">
        <f t="shared" si="2"/>
        <v>A</v>
      </c>
      <c r="F148" s="207" t="str">
        <f t="shared" si="3"/>
        <v>sangat baik dalam</v>
      </c>
      <c r="G148" s="27"/>
      <c r="H148" s="27"/>
      <c r="I148" s="122"/>
    </row>
    <row r="149" spans="4:9">
      <c r="D149" s="205">
        <v>96</v>
      </c>
      <c r="E149" s="206" t="str">
        <f t="shared" si="2"/>
        <v>A</v>
      </c>
      <c r="F149" s="207" t="str">
        <f t="shared" si="3"/>
        <v>sangat baik dalam</v>
      </c>
      <c r="G149" s="27"/>
      <c r="H149" s="27"/>
      <c r="I149" s="122"/>
    </row>
    <row r="150" spans="4:9">
      <c r="D150" s="205">
        <v>97</v>
      </c>
      <c r="E150" s="206" t="str">
        <f t="shared" si="2"/>
        <v>A</v>
      </c>
      <c r="F150" s="207" t="str">
        <f t="shared" si="3"/>
        <v>sangat baik dalam</v>
      </c>
      <c r="G150" s="27"/>
      <c r="H150" s="27"/>
      <c r="I150" s="122"/>
    </row>
    <row r="151" spans="4:9">
      <c r="D151" s="205">
        <v>98</v>
      </c>
      <c r="E151" s="206" t="str">
        <f t="shared" si="2"/>
        <v>A</v>
      </c>
      <c r="F151" s="207" t="str">
        <f t="shared" si="3"/>
        <v>sangat baik dalam</v>
      </c>
      <c r="G151" s="27"/>
      <c r="H151" s="27"/>
      <c r="I151" s="122"/>
    </row>
    <row r="152" spans="4:9">
      <c r="D152" s="205">
        <v>99</v>
      </c>
      <c r="E152" s="206" t="str">
        <f t="shared" si="2"/>
        <v>A</v>
      </c>
      <c r="F152" s="207" t="str">
        <f t="shared" si="3"/>
        <v>sangat baik dalam</v>
      </c>
      <c r="G152" s="27"/>
      <c r="H152" s="27"/>
      <c r="I152" s="122"/>
    </row>
    <row r="153" spans="4:9">
      <c r="D153" s="205">
        <v>100</v>
      </c>
      <c r="E153" s="206" t="str">
        <f t="shared" si="2"/>
        <v>A</v>
      </c>
      <c r="F153" s="207" t="str">
        <f t="shared" si="3"/>
        <v>sangat baik dalam</v>
      </c>
      <c r="G153" s="27"/>
      <c r="H153" s="27"/>
      <c r="I153" s="122"/>
    </row>
    <row r="154" spans="4:9">
      <c r="F154" s="27"/>
      <c r="G154" s="27"/>
      <c r="H154" s="27"/>
      <c r="I154" s="122"/>
    </row>
    <row r="155" spans="4:9">
      <c r="F155" s="27"/>
      <c r="G155" s="27"/>
      <c r="H155" s="27"/>
      <c r="I155" s="122"/>
    </row>
    <row r="156" spans="4:9">
      <c r="F156" s="27"/>
      <c r="G156" s="27"/>
      <c r="H156" s="27"/>
      <c r="I156" s="122"/>
    </row>
    <row r="157" spans="4:9">
      <c r="F157" s="27"/>
      <c r="G157" s="27"/>
      <c r="H157" s="27"/>
      <c r="I157" s="122"/>
    </row>
    <row r="158" spans="4:9">
      <c r="F158" s="27"/>
      <c r="G158" s="27"/>
      <c r="H158" s="27"/>
      <c r="I158" s="122"/>
    </row>
    <row r="159" spans="4:9">
      <c r="F159" s="27"/>
      <c r="G159" s="27"/>
      <c r="H159" s="27"/>
      <c r="I159" s="122"/>
    </row>
    <row r="160" spans="4:9">
      <c r="F160" s="27"/>
      <c r="G160" s="27"/>
      <c r="H160" s="27"/>
      <c r="I160" s="122"/>
    </row>
    <row r="161" spans="6:9">
      <c r="F161" s="27"/>
      <c r="G161" s="27"/>
      <c r="H161" s="27"/>
      <c r="I161" s="122"/>
    </row>
    <row r="162" spans="6:9">
      <c r="F162" s="27"/>
      <c r="G162" s="27"/>
      <c r="H162" s="27"/>
      <c r="I162" s="122"/>
    </row>
    <row r="163" spans="6:9">
      <c r="F163" s="27"/>
      <c r="G163" s="27"/>
      <c r="H163" s="27"/>
      <c r="I163" s="122"/>
    </row>
    <row r="164" spans="6:9">
      <c r="F164" s="27"/>
      <c r="G164" s="27"/>
      <c r="H164" s="27"/>
      <c r="I164" s="122"/>
    </row>
    <row r="165" spans="6:9">
      <c r="F165" s="27"/>
      <c r="G165" s="27"/>
      <c r="H165" s="27"/>
      <c r="I165" s="122"/>
    </row>
    <row r="166" spans="6:9">
      <c r="F166" s="27"/>
      <c r="G166" s="27"/>
      <c r="H166" s="27"/>
      <c r="I166" s="122"/>
    </row>
    <row r="167" spans="6:9">
      <c r="F167" s="27"/>
      <c r="G167" s="27"/>
      <c r="H167" s="27"/>
      <c r="I167" s="122"/>
    </row>
    <row r="168" spans="6:9">
      <c r="F168" s="27"/>
      <c r="G168" s="27"/>
      <c r="H168" s="27"/>
      <c r="I168" s="122"/>
    </row>
    <row r="169" spans="6:9">
      <c r="F169" s="27"/>
      <c r="G169" s="27"/>
      <c r="H169" s="27"/>
      <c r="I169" s="122"/>
    </row>
    <row r="170" spans="6:9">
      <c r="F170" s="27"/>
      <c r="G170" s="27"/>
      <c r="H170" s="27"/>
      <c r="I170" s="122"/>
    </row>
    <row r="171" spans="6:9">
      <c r="F171" s="27"/>
      <c r="G171" s="27"/>
      <c r="H171" s="27"/>
      <c r="I171" s="122"/>
    </row>
    <row r="172" spans="6:9">
      <c r="F172" s="27"/>
      <c r="G172" s="27"/>
      <c r="H172" s="27"/>
      <c r="I172" s="122"/>
    </row>
    <row r="173" spans="6:9">
      <c r="F173" s="27"/>
      <c r="G173" s="27"/>
      <c r="H173" s="27"/>
      <c r="I173" s="122"/>
    </row>
    <row r="174" spans="6:9">
      <c r="F174" s="27"/>
      <c r="G174" s="27"/>
      <c r="H174" s="27"/>
      <c r="I174" s="122"/>
    </row>
    <row r="175" spans="6:9">
      <c r="F175" s="27"/>
      <c r="G175" s="27"/>
      <c r="H175" s="27"/>
      <c r="I175" s="122"/>
    </row>
    <row r="176" spans="6:9">
      <c r="F176" s="27"/>
      <c r="G176" s="27"/>
      <c r="H176" s="27"/>
      <c r="I176" s="122"/>
    </row>
    <row r="177" spans="6:9">
      <c r="F177" s="27"/>
      <c r="G177" s="27"/>
      <c r="H177" s="27"/>
      <c r="I177" s="122"/>
    </row>
    <row r="178" spans="6:9">
      <c r="F178" s="27"/>
      <c r="G178" s="27"/>
      <c r="H178" s="27"/>
      <c r="I178" s="122"/>
    </row>
    <row r="179" spans="6:9">
      <c r="F179" s="27"/>
      <c r="G179" s="27"/>
      <c r="H179" s="27"/>
      <c r="I179" s="122"/>
    </row>
    <row r="180" spans="6:9">
      <c r="F180" s="27"/>
      <c r="G180" s="27"/>
      <c r="H180" s="27"/>
      <c r="I180" s="122"/>
    </row>
    <row r="181" spans="6:9">
      <c r="F181" s="27"/>
      <c r="G181" s="27"/>
      <c r="H181" s="27"/>
      <c r="I181" s="122"/>
    </row>
    <row r="182" spans="6:9">
      <c r="F182" s="27"/>
      <c r="G182" s="27"/>
      <c r="H182" s="27"/>
      <c r="I182" s="122"/>
    </row>
    <row r="183" spans="6:9">
      <c r="F183" s="27"/>
      <c r="G183" s="27"/>
      <c r="H183" s="27"/>
      <c r="I183" s="122"/>
    </row>
    <row r="184" spans="6:9">
      <c r="H184" s="27"/>
      <c r="I184" s="122"/>
    </row>
    <row r="185" spans="6:9">
      <c r="H185" s="27"/>
      <c r="I185" s="122"/>
    </row>
  </sheetData>
  <sheetProtection selectLockedCells="1"/>
  <mergeCells count="6">
    <mergeCell ref="C14:E14"/>
    <mergeCell ref="C9:E9"/>
    <mergeCell ref="C10:E10"/>
    <mergeCell ref="C11:E11"/>
    <mergeCell ref="C12:E12"/>
    <mergeCell ref="C13:E13"/>
  </mergeCells>
  <phoneticPr fontId="0" type="noConversion"/>
  <printOptions horizontalCentered="1"/>
  <pageMargins left="0.70866141732283472" right="0.70866141732283472" top="0.63" bottom="0.55000000000000004" header="0.31496062992125984" footer="0.31496062992125984"/>
  <pageSetup paperSize="9" orientation="landscape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pageSetUpPr autoPageBreaks="0"/>
  </sheetPr>
  <dimension ref="A2:AV90"/>
  <sheetViews>
    <sheetView showGridLines="0" showRowColHeaders="0" topLeftCell="A4" zoomScale="85" zoomScaleNormal="85" workbookViewId="0">
      <selection activeCell="E86" sqref="E86"/>
    </sheetView>
  </sheetViews>
  <sheetFormatPr defaultRowHeight="15"/>
  <cols>
    <col min="1" max="1" width="7.28515625" style="3" customWidth="1"/>
    <col min="2" max="2" width="42.7109375" style="3" customWidth="1"/>
    <col min="3" max="3" width="19.28515625" style="3" customWidth="1"/>
    <col min="4" max="4" width="21.140625" style="3" hidden="1" customWidth="1"/>
    <col min="5" max="5" width="255.7109375" style="3" bestFit="1" customWidth="1"/>
    <col min="6" max="16384" width="9.140625" style="3"/>
  </cols>
  <sheetData>
    <row r="2" spans="1:4" ht="18.75">
      <c r="B2" s="28"/>
    </row>
    <row r="4" spans="1:4" ht="21.75" customHeight="1"/>
    <row r="5" spans="1:4" ht="21.75" customHeight="1">
      <c r="C5" s="29"/>
    </row>
    <row r="6" spans="1:4" ht="21.75" customHeight="1"/>
    <row r="9" spans="1:4" ht="31.5">
      <c r="A9" s="36" t="s">
        <v>5</v>
      </c>
      <c r="B9" s="36"/>
      <c r="C9" s="36"/>
    </row>
    <row r="11" spans="1:4" ht="19.5" hidden="1" customHeight="1">
      <c r="A11" s="30" t="s">
        <v>124</v>
      </c>
      <c r="B11" s="13"/>
      <c r="C11" s="16"/>
      <c r="D11" s="13"/>
    </row>
    <row r="12" spans="1:4" ht="19.5" hidden="1" customHeight="1">
      <c r="A12" s="68" t="s">
        <v>65</v>
      </c>
      <c r="B12" s="68"/>
      <c r="C12" s="68" t="s">
        <v>15</v>
      </c>
      <c r="D12" s="68" t="s">
        <v>16</v>
      </c>
    </row>
    <row r="13" spans="1:4" ht="19.5" hidden="1" customHeight="1">
      <c r="A13" s="11">
        <v>0</v>
      </c>
      <c r="B13" s="154"/>
      <c r="C13" s="154" t="s">
        <v>17</v>
      </c>
      <c r="D13" s="154" t="s">
        <v>17</v>
      </c>
    </row>
    <row r="14" spans="1:4" ht="19.5" hidden="1" customHeight="1">
      <c r="A14" s="11">
        <v>1</v>
      </c>
      <c r="B14" s="154" t="s">
        <v>18</v>
      </c>
      <c r="C14" s="154" t="s">
        <v>17</v>
      </c>
      <c r="D14" s="154" t="s">
        <v>17</v>
      </c>
    </row>
    <row r="15" spans="1:4" ht="19.5" hidden="1" customHeight="1">
      <c r="A15" s="11">
        <v>2</v>
      </c>
      <c r="B15" s="154" t="s">
        <v>19</v>
      </c>
      <c r="C15" s="154" t="s">
        <v>17</v>
      </c>
      <c r="D15" s="154" t="s">
        <v>17</v>
      </c>
    </row>
    <row r="16" spans="1:4" ht="19.5" hidden="1" customHeight="1">
      <c r="A16" s="11">
        <v>3</v>
      </c>
      <c r="B16" s="154" t="s">
        <v>20</v>
      </c>
      <c r="C16" s="154" t="s">
        <v>21</v>
      </c>
      <c r="D16" s="154" t="s">
        <v>21</v>
      </c>
    </row>
    <row r="17" spans="1:4" ht="19.5" hidden="1" customHeight="1">
      <c r="A17" s="11">
        <v>4</v>
      </c>
      <c r="B17" s="154" t="s">
        <v>22</v>
      </c>
      <c r="C17" s="154" t="s">
        <v>23</v>
      </c>
      <c r="D17" s="154" t="s">
        <v>23</v>
      </c>
    </row>
    <row r="18" spans="1:4" ht="19.5" hidden="1" customHeight="1">
      <c r="A18" s="27"/>
      <c r="B18" s="27"/>
      <c r="C18" s="27"/>
      <c r="D18" s="27"/>
    </row>
    <row r="19" spans="1:4" ht="19.5" hidden="1" customHeight="1">
      <c r="A19" s="30" t="s">
        <v>32</v>
      </c>
      <c r="B19" s="32"/>
      <c r="C19" s="32"/>
      <c r="D19" s="32"/>
    </row>
    <row r="20" spans="1:4" ht="15" hidden="1" customHeight="1">
      <c r="A20" s="38" t="s">
        <v>65</v>
      </c>
      <c r="B20" s="38"/>
      <c r="C20" s="38"/>
      <c r="D20" s="38"/>
    </row>
    <row r="21" spans="1:4" ht="15" hidden="1" customHeight="1">
      <c r="A21" s="39">
        <v>0</v>
      </c>
      <c r="B21" s="63" t="s">
        <v>62</v>
      </c>
      <c r="C21" s="40"/>
      <c r="D21" s="40"/>
    </row>
    <row r="22" spans="1:4" ht="15" hidden="1" customHeight="1">
      <c r="A22" s="39">
        <v>1</v>
      </c>
      <c r="B22" s="63" t="s">
        <v>121</v>
      </c>
      <c r="C22" s="40"/>
      <c r="D22" s="40"/>
    </row>
    <row r="23" spans="1:4" ht="15" hidden="1" customHeight="1">
      <c r="A23" s="39">
        <v>2</v>
      </c>
      <c r="B23" s="63" t="s">
        <v>122</v>
      </c>
      <c r="C23" s="40"/>
      <c r="D23" s="40"/>
    </row>
    <row r="24" spans="1:4" ht="15" hidden="1" customHeight="1">
      <c r="A24" s="39">
        <v>3</v>
      </c>
      <c r="B24" s="63" t="s">
        <v>123</v>
      </c>
      <c r="C24" s="40"/>
      <c r="D24" s="40"/>
    </row>
    <row r="25" spans="1:4" ht="15" hidden="1" customHeight="1">
      <c r="A25" s="39">
        <v>4</v>
      </c>
      <c r="B25" s="63" t="s">
        <v>120</v>
      </c>
      <c r="C25" s="40"/>
      <c r="D25" s="40"/>
    </row>
    <row r="26" spans="1:4" ht="15" hidden="1" customHeight="1">
      <c r="A26" s="37"/>
      <c r="B26" s="37"/>
      <c r="C26" s="37"/>
      <c r="D26" s="37"/>
    </row>
    <row r="27" spans="1:4" ht="15" hidden="1" customHeight="1">
      <c r="A27" s="38" t="s">
        <v>82</v>
      </c>
      <c r="B27" s="38"/>
      <c r="C27" s="38"/>
      <c r="D27" s="38"/>
    </row>
    <row r="28" spans="1:4" ht="15" hidden="1" customHeight="1">
      <c r="A28" s="39">
        <v>0</v>
      </c>
      <c r="B28" s="40" t="s">
        <v>105</v>
      </c>
      <c r="C28" s="40"/>
      <c r="D28" s="41"/>
    </row>
    <row r="29" spans="1:4" ht="15" hidden="1" customHeight="1">
      <c r="A29" s="39">
        <v>0.1</v>
      </c>
      <c r="B29" s="40" t="s">
        <v>81</v>
      </c>
      <c r="C29" s="40" t="s">
        <v>85</v>
      </c>
      <c r="D29" s="41" t="s">
        <v>87</v>
      </c>
    </row>
    <row r="30" spans="1:4" ht="15" hidden="1" customHeight="1">
      <c r="A30" s="39">
        <v>55</v>
      </c>
      <c r="B30" s="40" t="s">
        <v>64</v>
      </c>
      <c r="C30" s="40" t="s">
        <v>84</v>
      </c>
      <c r="D30" s="41" t="s">
        <v>87</v>
      </c>
    </row>
    <row r="31" spans="1:4" ht="15" hidden="1" customHeight="1">
      <c r="A31" s="39">
        <v>70</v>
      </c>
      <c r="B31" s="40" t="s">
        <v>53</v>
      </c>
      <c r="C31" s="40" t="s">
        <v>83</v>
      </c>
      <c r="D31" s="40" t="s">
        <v>87</v>
      </c>
    </row>
    <row r="32" spans="1:4" ht="15" hidden="1" customHeight="1">
      <c r="A32" s="39">
        <v>71</v>
      </c>
      <c r="B32" s="40" t="s">
        <v>53</v>
      </c>
      <c r="C32" s="40" t="s">
        <v>83</v>
      </c>
      <c r="D32" s="40" t="s">
        <v>86</v>
      </c>
    </row>
    <row r="33" spans="1:4" ht="15" hidden="1" customHeight="1">
      <c r="A33" s="39">
        <v>85</v>
      </c>
      <c r="B33" s="40" t="s">
        <v>63</v>
      </c>
      <c r="C33" s="40" t="s">
        <v>49</v>
      </c>
      <c r="D33" s="40" t="s">
        <v>86</v>
      </c>
    </row>
    <row r="34" spans="1:4" ht="15" hidden="1" customHeight="1">
      <c r="A34" s="37"/>
      <c r="B34" s="37"/>
      <c r="C34" s="37"/>
      <c r="D34" s="37"/>
    </row>
    <row r="35" spans="1:4" ht="15" hidden="1" customHeight="1">
      <c r="A35" s="38" t="s">
        <v>102</v>
      </c>
      <c r="B35" s="38"/>
      <c r="C35" s="38"/>
      <c r="D35" s="38"/>
    </row>
    <row r="36" spans="1:4" ht="15" hidden="1" customHeight="1">
      <c r="A36" s="39">
        <v>0</v>
      </c>
      <c r="B36" s="40" t="s">
        <v>105</v>
      </c>
      <c r="C36" s="40"/>
      <c r="D36" s="41"/>
    </row>
    <row r="37" spans="1:4" ht="41.25" hidden="1" customHeight="1">
      <c r="A37" s="39">
        <v>0.1</v>
      </c>
      <c r="B37" s="40" t="s">
        <v>81</v>
      </c>
      <c r="C37" s="40" t="s">
        <v>85</v>
      </c>
      <c r="D37" s="41" t="s">
        <v>87</v>
      </c>
    </row>
    <row r="38" spans="1:4" ht="15" hidden="1" customHeight="1">
      <c r="A38" s="39">
        <v>55</v>
      </c>
      <c r="B38" s="40" t="s">
        <v>64</v>
      </c>
      <c r="C38" s="40" t="s">
        <v>84</v>
      </c>
      <c r="D38" s="41" t="s">
        <v>87</v>
      </c>
    </row>
    <row r="39" spans="1:4" ht="15" hidden="1" customHeight="1">
      <c r="A39" s="39">
        <v>70</v>
      </c>
      <c r="B39" s="40" t="s">
        <v>53</v>
      </c>
      <c r="C39" s="40" t="s">
        <v>83</v>
      </c>
      <c r="D39" s="40" t="s">
        <v>87</v>
      </c>
    </row>
    <row r="40" spans="1:4" ht="15" hidden="1" customHeight="1">
      <c r="A40" s="39">
        <v>71</v>
      </c>
      <c r="B40" s="40" t="s">
        <v>53</v>
      </c>
      <c r="C40" s="40" t="s">
        <v>83</v>
      </c>
      <c r="D40" s="40" t="s">
        <v>86</v>
      </c>
    </row>
    <row r="41" spans="1:4" ht="15" hidden="1" customHeight="1">
      <c r="A41" s="39">
        <v>85</v>
      </c>
      <c r="B41" s="40" t="s">
        <v>63</v>
      </c>
      <c r="C41" s="40" t="s">
        <v>49</v>
      </c>
      <c r="D41" s="40" t="s">
        <v>86</v>
      </c>
    </row>
    <row r="42" spans="1:4" ht="15" hidden="1" customHeight="1">
      <c r="A42" s="37"/>
      <c r="B42" s="37"/>
      <c r="C42" s="37"/>
      <c r="D42" s="37"/>
    </row>
    <row r="43" spans="1:4" ht="15" hidden="1" customHeight="1">
      <c r="A43" s="42" t="s">
        <v>79</v>
      </c>
      <c r="B43" s="42"/>
      <c r="C43" s="42"/>
      <c r="D43" s="37"/>
    </row>
    <row r="44" spans="1:4" ht="33.75" hidden="1" customHeight="1">
      <c r="A44" s="43">
        <v>1</v>
      </c>
      <c r="B44" s="44" t="s">
        <v>58</v>
      </c>
      <c r="C44" s="40" t="s">
        <v>68</v>
      </c>
      <c r="D44" s="37"/>
    </row>
    <row r="45" spans="1:4" ht="15.75" hidden="1" customHeight="1">
      <c r="A45" s="43">
        <v>2</v>
      </c>
      <c r="B45" s="44" t="s">
        <v>59</v>
      </c>
      <c r="C45" s="40" t="s">
        <v>69</v>
      </c>
      <c r="D45" s="37"/>
    </row>
    <row r="46" spans="1:4" ht="15.75" hidden="1" customHeight="1">
      <c r="A46" s="43">
        <v>3</v>
      </c>
      <c r="B46" s="44" t="s">
        <v>72</v>
      </c>
      <c r="C46" s="40" t="s">
        <v>71</v>
      </c>
      <c r="D46" s="37"/>
    </row>
    <row r="47" spans="1:4" ht="15.75" hidden="1" customHeight="1">
      <c r="A47" s="43">
        <v>4</v>
      </c>
      <c r="B47" s="45" t="s">
        <v>60</v>
      </c>
      <c r="C47" s="40" t="s">
        <v>70</v>
      </c>
      <c r="D47" s="37"/>
    </row>
    <row r="48" spans="1:4" ht="15" hidden="1" customHeight="1">
      <c r="A48" s="37"/>
      <c r="B48" s="37"/>
      <c r="C48" s="37"/>
      <c r="D48" s="37"/>
    </row>
    <row r="49" spans="1:4" ht="15" hidden="1" customHeight="1">
      <c r="A49" s="37"/>
      <c r="B49" s="37"/>
      <c r="C49" s="37"/>
      <c r="D49" s="37"/>
    </row>
    <row r="50" spans="1:4" ht="15" hidden="1" customHeight="1">
      <c r="A50" s="42" t="s">
        <v>80</v>
      </c>
      <c r="B50" s="42"/>
      <c r="C50" s="42"/>
      <c r="D50" s="37"/>
    </row>
    <row r="51" spans="1:4" ht="15" hidden="1" customHeight="1">
      <c r="A51" s="39">
        <v>1</v>
      </c>
      <c r="B51" s="40" t="str">
        <f t="shared" ref="B51:B56" si="0">LOWER(C51)</f>
        <v>jujur</v>
      </c>
      <c r="C51" s="40" t="s">
        <v>78</v>
      </c>
      <c r="D51" s="37"/>
    </row>
    <row r="52" spans="1:4" ht="15" hidden="1" customHeight="1">
      <c r="A52" s="39">
        <v>2</v>
      </c>
      <c r="B52" s="40" t="str">
        <f t="shared" si="0"/>
        <v>disiplin</v>
      </c>
      <c r="C52" s="40" t="s">
        <v>77</v>
      </c>
      <c r="D52" s="37"/>
    </row>
    <row r="53" spans="1:4" ht="15" hidden="1" customHeight="1">
      <c r="A53" s="39">
        <v>3</v>
      </c>
      <c r="B53" s="40" t="str">
        <f t="shared" si="0"/>
        <v>tanggung jawab</v>
      </c>
      <c r="C53" s="40" t="s">
        <v>76</v>
      </c>
      <c r="D53" s="37"/>
    </row>
    <row r="54" spans="1:4" ht="33" hidden="1" customHeight="1">
      <c r="A54" s="39">
        <v>4</v>
      </c>
      <c r="B54" s="40" t="str">
        <f t="shared" si="0"/>
        <v>santun</v>
      </c>
      <c r="C54" s="40" t="s">
        <v>75</v>
      </c>
      <c r="D54" s="37"/>
    </row>
    <row r="55" spans="1:4" ht="15" hidden="1" customHeight="1">
      <c r="A55" s="39">
        <v>5</v>
      </c>
      <c r="B55" s="40" t="str">
        <f t="shared" si="0"/>
        <v>peduli</v>
      </c>
      <c r="C55" s="40" t="s">
        <v>74</v>
      </c>
      <c r="D55" s="37"/>
    </row>
    <row r="56" spans="1:4" ht="15" hidden="1" customHeight="1">
      <c r="A56" s="39">
        <v>6</v>
      </c>
      <c r="B56" s="40" t="str">
        <f t="shared" si="0"/>
        <v>percaya diri</v>
      </c>
      <c r="C56" s="40" t="s">
        <v>73</v>
      </c>
      <c r="D56" s="37"/>
    </row>
    <row r="57" spans="1:4" ht="15" hidden="1" customHeight="1">
      <c r="A57" s="39"/>
      <c r="B57" s="63"/>
      <c r="C57" s="63"/>
      <c r="D57" s="37"/>
    </row>
    <row r="59" spans="1:4" hidden="1">
      <c r="A59" s="7"/>
      <c r="B59" s="7"/>
    </row>
    <row r="60" spans="1:4" hidden="1">
      <c r="A60" s="7"/>
      <c r="B60" s="7"/>
    </row>
    <row r="61" spans="1:4" hidden="1"/>
    <row r="62" spans="1:4" hidden="1">
      <c r="A62" s="375" t="s">
        <v>88</v>
      </c>
      <c r="B62" s="376"/>
    </row>
    <row r="63" spans="1:4" hidden="1">
      <c r="A63" s="11">
        <v>0</v>
      </c>
      <c r="B63" s="11" t="s">
        <v>105</v>
      </c>
    </row>
    <row r="64" spans="1:4" hidden="1">
      <c r="A64" s="11">
        <v>1</v>
      </c>
      <c r="B64" s="11" t="s">
        <v>31</v>
      </c>
    </row>
    <row r="65" spans="1:48" hidden="1">
      <c r="A65" s="11">
        <v>2</v>
      </c>
      <c r="B65" s="11" t="s">
        <v>30</v>
      </c>
    </row>
    <row r="66" spans="1:48" hidden="1">
      <c r="A66" s="11">
        <v>3</v>
      </c>
      <c r="B66" s="11" t="s">
        <v>28</v>
      </c>
    </row>
    <row r="67" spans="1:48" hidden="1">
      <c r="A67" s="11">
        <v>4</v>
      </c>
      <c r="B67" s="11" t="s">
        <v>29</v>
      </c>
    </row>
    <row r="68" spans="1:48">
      <c r="A68" s="7"/>
      <c r="B68" s="7"/>
      <c r="C68" s="7"/>
      <c r="D68" s="7"/>
    </row>
    <row r="69" spans="1:48" ht="48" customHeight="1">
      <c r="A69" s="374" t="s">
        <v>97</v>
      </c>
      <c r="B69" s="374"/>
      <c r="C69" s="9"/>
      <c r="D69" s="9"/>
      <c r="E69" s="9"/>
    </row>
    <row r="70" spans="1:48" ht="15.75">
      <c r="A70" s="167">
        <v>1</v>
      </c>
      <c r="B70" s="167" t="s">
        <v>45</v>
      </c>
      <c r="C70" s="220" t="s">
        <v>90</v>
      </c>
      <c r="D70" s="221" t="str">
        <f>B70&amp;" 3_1"</f>
        <v>PPKn 3_1</v>
      </c>
      <c r="E70" s="222" t="s">
        <v>182</v>
      </c>
    </row>
    <row r="71" spans="1:48" ht="15.75">
      <c r="A71" s="167">
        <v>1</v>
      </c>
      <c r="B71" s="167" t="s">
        <v>45</v>
      </c>
      <c r="C71" s="220" t="s">
        <v>178</v>
      </c>
      <c r="D71" s="221" t="str">
        <f>B71&amp;" 3_3"</f>
        <v>PPKn 3_3</v>
      </c>
      <c r="E71" s="222" t="s">
        <v>183</v>
      </c>
    </row>
    <row r="72" spans="1:48" ht="15.75">
      <c r="A72" s="167">
        <v>1</v>
      </c>
      <c r="B72" s="167" t="s">
        <v>45</v>
      </c>
      <c r="C72" s="220" t="s">
        <v>89</v>
      </c>
      <c r="D72" s="221" t="str">
        <f>B72&amp;" 3_4"</f>
        <v>PPKn 3_4</v>
      </c>
      <c r="E72" s="222" t="s">
        <v>184</v>
      </c>
    </row>
    <row r="73" spans="1:48" ht="15.75">
      <c r="A73" s="46">
        <v>2</v>
      </c>
      <c r="B73" s="47" t="s">
        <v>91</v>
      </c>
      <c r="C73" s="220" t="s">
        <v>89</v>
      </c>
      <c r="D73" s="221" t="str">
        <f>B73&amp;" 3_4"</f>
        <v>Bhs. Indonesia 3_4</v>
      </c>
      <c r="E73" s="222" t="s">
        <v>188</v>
      </c>
    </row>
    <row r="74" spans="1:48" ht="15.75">
      <c r="A74" s="151">
        <v>3</v>
      </c>
      <c r="B74" s="151" t="s">
        <v>47</v>
      </c>
      <c r="C74" s="223" t="s">
        <v>90</v>
      </c>
      <c r="D74" s="221" t="str">
        <f>B74&amp;" 3_1"</f>
        <v>SBdP 3_1</v>
      </c>
      <c r="E74" s="222" t="s">
        <v>190</v>
      </c>
    </row>
    <row r="75" spans="1:48" ht="15.75">
      <c r="A75" s="151">
        <v>3</v>
      </c>
      <c r="B75" s="151" t="s">
        <v>47</v>
      </c>
      <c r="C75" s="223" t="s">
        <v>180</v>
      </c>
      <c r="D75" s="221" t="str">
        <f>B75&amp;" 3_2"</f>
        <v>SBdP 3_2</v>
      </c>
      <c r="E75" s="222" t="s">
        <v>191</v>
      </c>
    </row>
    <row r="76" spans="1:48" ht="15.75">
      <c r="A76" s="151">
        <v>3</v>
      </c>
      <c r="B76" s="151" t="s">
        <v>47</v>
      </c>
      <c r="C76" s="223" t="s">
        <v>178</v>
      </c>
      <c r="D76" s="221" t="str">
        <f>B76&amp;" 3_3"</f>
        <v>SBdP 3_3</v>
      </c>
      <c r="E76" s="222" t="s">
        <v>192</v>
      </c>
    </row>
    <row r="77" spans="1:48" ht="15.75">
      <c r="A77" s="151">
        <v>3</v>
      </c>
      <c r="B77" s="151" t="s">
        <v>47</v>
      </c>
      <c r="C77" s="223" t="s">
        <v>89</v>
      </c>
      <c r="D77" s="221" t="str">
        <f>B77&amp;" 3_4"</f>
        <v>SBdP 3_4</v>
      </c>
      <c r="E77" s="222" t="s">
        <v>193</v>
      </c>
    </row>
    <row r="78" spans="1:48" s="48" customFormat="1" ht="15.75">
      <c r="A78" s="64">
        <v>4</v>
      </c>
      <c r="B78" s="64" t="s">
        <v>176</v>
      </c>
      <c r="C78" s="223" t="s">
        <v>90</v>
      </c>
      <c r="D78" s="221" t="str">
        <f>B78&amp;" 3_1"</f>
        <v>Matematika 3_1</v>
      </c>
      <c r="E78" s="222" t="s">
        <v>188</v>
      </c>
    </row>
    <row r="79" spans="1:48" ht="66" customHeight="1">
      <c r="A79" s="373" t="s">
        <v>101</v>
      </c>
      <c r="B79" s="373"/>
      <c r="C79" s="155"/>
      <c r="D79" s="9"/>
      <c r="E79" s="63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</row>
    <row r="80" spans="1:48" ht="15.75">
      <c r="A80" s="168">
        <v>1</v>
      </c>
      <c r="B80" s="167" t="s">
        <v>45</v>
      </c>
      <c r="C80" s="224" t="s">
        <v>99</v>
      </c>
      <c r="D80" s="221" t="str">
        <f>B80&amp;" 4_1"</f>
        <v>PPKn 4_1</v>
      </c>
      <c r="E80" s="222" t="s">
        <v>185</v>
      </c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1"/>
    </row>
    <row r="81" spans="1:48" ht="15.75">
      <c r="A81" s="168">
        <v>1</v>
      </c>
      <c r="B81" s="167" t="s">
        <v>45</v>
      </c>
      <c r="C81" s="301" t="s">
        <v>179</v>
      </c>
      <c r="D81" s="221" t="str">
        <f>B81&amp;" 4_3"</f>
        <v>PPKn 4_3</v>
      </c>
      <c r="E81" s="222" t="s">
        <v>186</v>
      </c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1"/>
    </row>
    <row r="82" spans="1:48" ht="15.75">
      <c r="A82" s="168">
        <v>1</v>
      </c>
      <c r="B82" s="167" t="s">
        <v>45</v>
      </c>
      <c r="C82" s="301" t="s">
        <v>100</v>
      </c>
      <c r="D82" s="221" t="str">
        <f>B82&amp;" 4_4"</f>
        <v>PPKn 4_4</v>
      </c>
      <c r="E82" s="222" t="s">
        <v>187</v>
      </c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1"/>
    </row>
    <row r="83" spans="1:48" ht="15.75">
      <c r="A83" s="152">
        <v>2</v>
      </c>
      <c r="B83" s="47" t="s">
        <v>91</v>
      </c>
      <c r="C83" s="223" t="s">
        <v>100</v>
      </c>
      <c r="D83" s="221" t="str">
        <f>B83&amp;" 4_4"</f>
        <v>Bhs. Indonesia 4_4</v>
      </c>
      <c r="E83" s="222" t="s">
        <v>189</v>
      </c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6"/>
      <c r="AU83" s="56"/>
      <c r="AV83" s="57"/>
    </row>
    <row r="84" spans="1:48" ht="15.75">
      <c r="A84" s="59">
        <v>3</v>
      </c>
      <c r="B84" s="151" t="s">
        <v>47</v>
      </c>
      <c r="C84" s="223" t="s">
        <v>99</v>
      </c>
      <c r="D84" s="221" t="str">
        <f>B84&amp;" 4_1"</f>
        <v>SBdP 4_1</v>
      </c>
      <c r="E84" s="222" t="s">
        <v>194</v>
      </c>
      <c r="F84" s="58"/>
      <c r="G84" s="58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60"/>
      <c r="AU84" s="60"/>
      <c r="AV84" s="61"/>
    </row>
    <row r="85" spans="1:48" ht="15.75">
      <c r="A85" s="59">
        <v>3</v>
      </c>
      <c r="B85" s="151" t="s">
        <v>47</v>
      </c>
      <c r="C85" s="223" t="s">
        <v>181</v>
      </c>
      <c r="D85" s="221" t="str">
        <f>B85&amp;" 4_2"</f>
        <v>SBdP 4_2</v>
      </c>
      <c r="E85" s="222" t="s">
        <v>195</v>
      </c>
      <c r="F85" s="58"/>
      <c r="G85" s="58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60"/>
      <c r="AU85" s="60"/>
      <c r="AV85" s="61"/>
    </row>
    <row r="86" spans="1:48" ht="15.75">
      <c r="A86" s="59">
        <v>3</v>
      </c>
      <c r="B86" s="151" t="s">
        <v>47</v>
      </c>
      <c r="C86" s="223" t="s">
        <v>179</v>
      </c>
      <c r="D86" s="221" t="str">
        <f>B86&amp;" 4_3"</f>
        <v>SBdP 4_3</v>
      </c>
      <c r="E86" s="222" t="s">
        <v>196</v>
      </c>
      <c r="F86" s="58"/>
      <c r="G86" s="58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60"/>
      <c r="AU86" s="60"/>
      <c r="AV86" s="61"/>
    </row>
    <row r="87" spans="1:48" ht="15.75">
      <c r="A87" s="59">
        <v>3</v>
      </c>
      <c r="B87" s="151" t="s">
        <v>47</v>
      </c>
      <c r="C87" s="223" t="s">
        <v>100</v>
      </c>
      <c r="D87" s="221" t="str">
        <f>B87&amp;" 4_4"</f>
        <v>SBdP 4_4</v>
      </c>
      <c r="E87" s="222" t="s">
        <v>197</v>
      </c>
      <c r="F87" s="58"/>
      <c r="G87" s="58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60"/>
      <c r="AU87" s="60"/>
      <c r="AV87" s="61"/>
    </row>
    <row r="88" spans="1:48" ht="15.75">
      <c r="A88" s="62">
        <v>4</v>
      </c>
      <c r="B88" s="64" t="s">
        <v>176</v>
      </c>
      <c r="C88" s="223" t="s">
        <v>99</v>
      </c>
      <c r="D88" s="221" t="str">
        <f>B88&amp;" 4_1"</f>
        <v>Matematika 4_1</v>
      </c>
      <c r="E88" s="222" t="s">
        <v>189</v>
      </c>
      <c r="F88" s="58"/>
      <c r="G88" s="58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4"/>
    </row>
    <row r="89" spans="1:48"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48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</sheetData>
  <sheetProtection selectLockedCells="1"/>
  <customSheetViews>
    <customSheetView guid="{951E91DC-3DCF-4621-B703-1E81623AAD90}" showRuler="0" topLeftCell="A175">
      <selection activeCell="B136" sqref="B136:C136"/>
      <pageMargins left="0.7" right="0.7" top="0.75" bottom="0.75" header="0.3" footer="0.3"/>
      <headerFooter alignWithMargins="0"/>
    </customSheetView>
  </customSheetViews>
  <mergeCells count="3">
    <mergeCell ref="A79:B79"/>
    <mergeCell ref="A69:B69"/>
    <mergeCell ref="A62:B62"/>
  </mergeCells>
  <phoneticPr fontId="0" type="noConversion"/>
  <hyperlinks>
    <hyperlink ref="C43" r:id="rId1" display="http://kurikulum2013revisi.com"/>
  </hyperlinks>
  <pageMargins left="0.7" right="0.7" top="0.75" bottom="0.75" header="0.3" footer="0.3"/>
  <pageSetup orientation="portrait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2"/>
  <dimension ref="B1:F28"/>
  <sheetViews>
    <sheetView showGridLines="0" showRowColHeaders="0" zoomScale="85" zoomScaleNormal="85" workbookViewId="0">
      <selection activeCell="D33" sqref="D33"/>
    </sheetView>
  </sheetViews>
  <sheetFormatPr defaultRowHeight="15"/>
  <cols>
    <col min="1" max="1" width="9.140625" style="3"/>
    <col min="2" max="2" width="33.42578125" style="3" customWidth="1"/>
    <col min="3" max="3" width="2.7109375" style="3" customWidth="1"/>
    <col min="4" max="4" width="97.85546875" style="3" customWidth="1"/>
    <col min="5" max="5" width="29.28515625" style="3" customWidth="1"/>
    <col min="6" max="16384" width="9.140625" style="3"/>
  </cols>
  <sheetData>
    <row r="1" spans="2:6" ht="21">
      <c r="B1" s="225" t="s">
        <v>117</v>
      </c>
    </row>
    <row r="3" spans="2:6" ht="15.75" thickBot="1"/>
    <row r="4" spans="2:6" ht="16.5" thickBot="1">
      <c r="B4" s="377" t="s">
        <v>118</v>
      </c>
      <c r="C4" s="378"/>
      <c r="D4" s="379"/>
    </row>
    <row r="5" spans="2:6" ht="15.75">
      <c r="B5" s="226" t="s">
        <v>41</v>
      </c>
      <c r="C5" s="227" t="s">
        <v>38</v>
      </c>
      <c r="D5" s="211"/>
      <c r="E5" s="13"/>
    </row>
    <row r="6" spans="2:6" ht="15.75">
      <c r="B6" s="226" t="s">
        <v>43</v>
      </c>
      <c r="C6" s="227" t="s">
        <v>38</v>
      </c>
      <c r="D6" s="130"/>
      <c r="E6" s="13"/>
    </row>
    <row r="7" spans="2:6" ht="15.75">
      <c r="B7" s="226" t="s">
        <v>107</v>
      </c>
      <c r="C7" s="227" t="s">
        <v>38</v>
      </c>
      <c r="D7" s="125"/>
      <c r="E7" s="228"/>
      <c r="F7" s="7"/>
    </row>
    <row r="8" spans="2:6" ht="15.75">
      <c r="B8" s="226" t="s">
        <v>108</v>
      </c>
      <c r="C8" s="227" t="s">
        <v>38</v>
      </c>
      <c r="D8" s="125"/>
      <c r="E8" s="13"/>
    </row>
    <row r="9" spans="2:6" ht="15.75">
      <c r="B9" s="226" t="s">
        <v>109</v>
      </c>
      <c r="C9" s="227" t="s">
        <v>38</v>
      </c>
      <c r="D9" s="125"/>
      <c r="E9" s="13"/>
    </row>
    <row r="10" spans="2:6" ht="15.75">
      <c r="B10" s="226" t="s">
        <v>110</v>
      </c>
      <c r="C10" s="227" t="s">
        <v>38</v>
      </c>
      <c r="D10" s="125"/>
      <c r="E10" s="13"/>
    </row>
    <row r="11" spans="2:6" ht="15.75">
      <c r="B11" s="226" t="s">
        <v>111</v>
      </c>
      <c r="C11" s="227" t="s">
        <v>38</v>
      </c>
      <c r="D11" s="125"/>
      <c r="E11" s="13"/>
    </row>
    <row r="12" spans="2:6" ht="15.75">
      <c r="B12" s="226" t="s">
        <v>112</v>
      </c>
      <c r="C12" s="227" t="s">
        <v>38</v>
      </c>
      <c r="D12" s="125"/>
      <c r="E12" s="13"/>
    </row>
    <row r="13" spans="2:6" ht="15.75">
      <c r="B13" s="226" t="s">
        <v>113</v>
      </c>
      <c r="C13" s="227" t="s">
        <v>38</v>
      </c>
      <c r="D13" s="125"/>
      <c r="E13" s="13"/>
    </row>
    <row r="14" spans="2:6" ht="15.75">
      <c r="B14" s="226" t="s">
        <v>114</v>
      </c>
      <c r="C14" s="227" t="s">
        <v>38</v>
      </c>
      <c r="D14" s="125"/>
      <c r="E14" s="13"/>
    </row>
    <row r="15" spans="2:6" ht="15.75">
      <c r="B15" s="226" t="s">
        <v>115</v>
      </c>
      <c r="C15" s="227" t="s">
        <v>38</v>
      </c>
      <c r="D15" s="126"/>
      <c r="E15" s="13"/>
    </row>
    <row r="16" spans="2:6">
      <c r="B16" s="229"/>
      <c r="C16" s="27"/>
      <c r="D16" s="228"/>
      <c r="E16" s="13"/>
    </row>
    <row r="17" spans="2:5">
      <c r="B17" s="229"/>
      <c r="C17" s="27"/>
      <c r="D17" s="228"/>
      <c r="E17" s="13"/>
    </row>
    <row r="19" spans="2:5" ht="15.75">
      <c r="B19" s="226" t="s">
        <v>54</v>
      </c>
      <c r="C19" s="227" t="s">
        <v>38</v>
      </c>
      <c r="D19" s="125"/>
      <c r="E19" s="13"/>
    </row>
    <row r="20" spans="2:5" ht="15.75">
      <c r="B20" s="127" t="s">
        <v>50</v>
      </c>
      <c r="C20" s="227" t="s">
        <v>38</v>
      </c>
      <c r="D20" s="125"/>
      <c r="E20" s="13"/>
    </row>
    <row r="21" spans="2:5" ht="15.75">
      <c r="B21" s="226" t="s">
        <v>55</v>
      </c>
      <c r="C21" s="227" t="s">
        <v>38</v>
      </c>
      <c r="D21" s="125"/>
      <c r="E21" s="13"/>
    </row>
    <row r="22" spans="2:5" ht="15.75">
      <c r="B22" s="127" t="s">
        <v>50</v>
      </c>
      <c r="C22" s="227" t="s">
        <v>38</v>
      </c>
      <c r="D22" s="125"/>
      <c r="E22" s="13"/>
    </row>
    <row r="23" spans="2:5" ht="15.75">
      <c r="B23" s="226" t="s">
        <v>39</v>
      </c>
      <c r="C23" s="227" t="s">
        <v>38</v>
      </c>
      <c r="D23" s="125" t="s">
        <v>173</v>
      </c>
      <c r="E23" s="13"/>
    </row>
    <row r="24" spans="2:5" ht="15.75">
      <c r="B24" s="226" t="s">
        <v>40</v>
      </c>
      <c r="C24" s="227" t="s">
        <v>38</v>
      </c>
      <c r="D24" s="125" t="s">
        <v>167</v>
      </c>
      <c r="E24" s="13"/>
    </row>
    <row r="25" spans="2:5" ht="15.75">
      <c r="B25" s="226" t="s">
        <v>56</v>
      </c>
      <c r="C25" s="227" t="s">
        <v>38</v>
      </c>
      <c r="D25" s="125" t="s">
        <v>201</v>
      </c>
      <c r="E25" s="13"/>
    </row>
    <row r="26" spans="2:5" ht="15.75">
      <c r="B26" s="226" t="s">
        <v>57</v>
      </c>
      <c r="C26" s="227" t="s">
        <v>38</v>
      </c>
      <c r="D26" s="125"/>
      <c r="E26" s="13"/>
    </row>
    <row r="28" spans="2:5" ht="15.75">
      <c r="B28" s="230" t="s">
        <v>36</v>
      </c>
      <c r="D28" s="16"/>
      <c r="E28" s="13"/>
    </row>
  </sheetData>
  <sheetProtection selectLockedCells="1"/>
  <mergeCells count="1">
    <mergeCell ref="B4:D4"/>
  </mergeCells>
  <phoneticPr fontId="38" type="noConversion"/>
  <hyperlinks>
    <hyperlink ref="D16" r:id="rId1" display="jgc_center@yahoo.com"/>
  </hyperlinks>
  <pageMargins left="0.75" right="0.75" top="1" bottom="1" header="0.5" footer="0.5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>
    <pageSetUpPr autoPageBreaks="0"/>
  </sheetPr>
  <dimension ref="A1:C56"/>
  <sheetViews>
    <sheetView showGridLines="0" showRowColHeaders="0" zoomScale="85" zoomScaleNormal="85" workbookViewId="0">
      <selection activeCell="B11" sqref="B11:B55"/>
    </sheetView>
  </sheetViews>
  <sheetFormatPr defaultRowHeight="15"/>
  <cols>
    <col min="1" max="1" width="5.5703125" style="13" customWidth="1"/>
    <col min="2" max="2" width="42.7109375" style="13" customWidth="1"/>
    <col min="3" max="3" width="39" style="13" customWidth="1"/>
    <col min="4" max="16384" width="9.140625" style="13"/>
  </cols>
  <sheetData>
    <row r="1" spans="1:3" ht="28.5">
      <c r="A1" s="12" t="s">
        <v>98</v>
      </c>
    </row>
    <row r="4" spans="1:3" ht="15.75">
      <c r="A4" s="4" t="str">
        <f>"Kelas "</f>
        <v xml:space="preserve">Kelas </v>
      </c>
      <c r="C4" s="34" t="str">
        <f>" : "&amp;Data_Sekolah!D23</f>
        <v xml:space="preserve"> : 3 (Tiga)</v>
      </c>
    </row>
    <row r="5" spans="1:3">
      <c r="A5" s="3" t="s">
        <v>40</v>
      </c>
      <c r="C5" s="35" t="str">
        <f>" : "&amp;Data_Sekolah!D24</f>
        <v xml:space="preserve"> : I (Satu)</v>
      </c>
    </row>
    <row r="6" spans="1:3">
      <c r="A6" s="3" t="s">
        <v>42</v>
      </c>
      <c r="C6" s="35" t="str">
        <f>" : "&amp;Data_Sekolah!D25</f>
        <v xml:space="preserve"> : 2019/2020</v>
      </c>
    </row>
    <row r="9" spans="1:3">
      <c r="A9" s="380" t="s">
        <v>44</v>
      </c>
      <c r="B9" s="380" t="s">
        <v>51</v>
      </c>
      <c r="C9" s="380" t="s">
        <v>52</v>
      </c>
    </row>
    <row r="10" spans="1:3">
      <c r="A10" s="380"/>
      <c r="B10" s="380"/>
      <c r="C10" s="380"/>
    </row>
    <row r="11" spans="1:3" ht="18" customHeight="1">
      <c r="A11" s="33">
        <v>1</v>
      </c>
      <c r="B11" s="309"/>
      <c r="C11" s="144"/>
    </row>
    <row r="12" spans="1:3" ht="18" customHeight="1">
      <c r="A12" s="33">
        <v>2</v>
      </c>
      <c r="B12" s="309"/>
      <c r="C12" s="145"/>
    </row>
    <row r="13" spans="1:3" ht="14.25" customHeight="1">
      <c r="A13" s="33">
        <v>3</v>
      </c>
      <c r="B13" s="309"/>
      <c r="C13" s="145"/>
    </row>
    <row r="14" spans="1:3" ht="16.5" customHeight="1">
      <c r="A14" s="33">
        <v>4</v>
      </c>
      <c r="B14" s="309"/>
      <c r="C14" s="145"/>
    </row>
    <row r="15" spans="1:3">
      <c r="A15" s="33">
        <v>5</v>
      </c>
      <c r="B15" s="128"/>
      <c r="C15" s="145"/>
    </row>
    <row r="16" spans="1:3">
      <c r="A16" s="33">
        <v>6</v>
      </c>
      <c r="B16" s="309"/>
      <c r="C16" s="145"/>
    </row>
    <row r="17" spans="1:3">
      <c r="A17" s="33">
        <v>7</v>
      </c>
      <c r="B17" s="309"/>
      <c r="C17" s="145"/>
    </row>
    <row r="18" spans="1:3">
      <c r="A18" s="33">
        <v>8</v>
      </c>
      <c r="B18" s="128"/>
      <c r="C18" s="145"/>
    </row>
    <row r="19" spans="1:3">
      <c r="A19" s="33">
        <v>9</v>
      </c>
      <c r="B19" s="128"/>
      <c r="C19" s="145"/>
    </row>
    <row r="20" spans="1:3">
      <c r="A20" s="33">
        <v>10</v>
      </c>
      <c r="B20" s="128"/>
      <c r="C20" s="145"/>
    </row>
    <row r="21" spans="1:3">
      <c r="A21" s="33">
        <v>11</v>
      </c>
      <c r="B21" s="128"/>
      <c r="C21" s="145"/>
    </row>
    <row r="22" spans="1:3">
      <c r="A22" s="33">
        <v>12</v>
      </c>
      <c r="B22" s="128"/>
      <c r="C22" s="145"/>
    </row>
    <row r="23" spans="1:3">
      <c r="A23" s="33">
        <v>13</v>
      </c>
      <c r="B23" s="128"/>
      <c r="C23" s="145"/>
    </row>
    <row r="24" spans="1:3">
      <c r="A24" s="33">
        <v>14</v>
      </c>
      <c r="B24" s="128"/>
      <c r="C24" s="145"/>
    </row>
    <row r="25" spans="1:3">
      <c r="A25" s="33">
        <v>15</v>
      </c>
      <c r="B25" s="128"/>
      <c r="C25" s="145"/>
    </row>
    <row r="26" spans="1:3">
      <c r="A26" s="33">
        <v>16</v>
      </c>
      <c r="B26" s="128"/>
      <c r="C26" s="145"/>
    </row>
    <row r="27" spans="1:3">
      <c r="A27" s="33">
        <v>17</v>
      </c>
      <c r="B27" s="128"/>
      <c r="C27" s="145"/>
    </row>
    <row r="28" spans="1:3">
      <c r="A28" s="33">
        <v>18</v>
      </c>
      <c r="B28" s="128"/>
      <c r="C28" s="145"/>
    </row>
    <row r="29" spans="1:3">
      <c r="A29" s="33">
        <v>19</v>
      </c>
      <c r="B29" s="128"/>
      <c r="C29" s="145"/>
    </row>
    <row r="30" spans="1:3">
      <c r="A30" s="33">
        <v>20</v>
      </c>
      <c r="B30" s="128"/>
      <c r="C30" s="145"/>
    </row>
    <row r="31" spans="1:3">
      <c r="A31" s="33">
        <v>21</v>
      </c>
      <c r="B31" s="128"/>
      <c r="C31" s="145"/>
    </row>
    <row r="32" spans="1:3">
      <c r="A32" s="33">
        <v>22</v>
      </c>
      <c r="B32" s="128"/>
      <c r="C32" s="145"/>
    </row>
    <row r="33" spans="1:3">
      <c r="A33" s="33">
        <v>23</v>
      </c>
      <c r="B33" s="128"/>
      <c r="C33" s="145"/>
    </row>
    <row r="34" spans="1:3">
      <c r="A34" s="33">
        <v>24</v>
      </c>
      <c r="B34" s="128"/>
      <c r="C34" s="145"/>
    </row>
    <row r="35" spans="1:3">
      <c r="A35" s="33">
        <v>25</v>
      </c>
      <c r="B35" s="128"/>
      <c r="C35" s="145"/>
    </row>
    <row r="36" spans="1:3" ht="18.75" customHeight="1">
      <c r="A36" s="33">
        <v>26</v>
      </c>
      <c r="B36" s="128"/>
      <c r="C36" s="145"/>
    </row>
    <row r="37" spans="1:3">
      <c r="A37" s="33">
        <v>27</v>
      </c>
      <c r="B37" s="128"/>
      <c r="C37" s="145"/>
    </row>
    <row r="38" spans="1:3">
      <c r="A38" s="33">
        <v>28</v>
      </c>
      <c r="B38" s="128"/>
      <c r="C38" s="145"/>
    </row>
    <row r="39" spans="1:3">
      <c r="A39" s="33">
        <v>29</v>
      </c>
      <c r="B39" s="128"/>
      <c r="C39" s="145"/>
    </row>
    <row r="40" spans="1:3">
      <c r="A40" s="33">
        <v>30</v>
      </c>
      <c r="B40" s="128"/>
      <c r="C40" s="145"/>
    </row>
    <row r="41" spans="1:3">
      <c r="A41" s="33">
        <v>31</v>
      </c>
      <c r="B41" s="128"/>
      <c r="C41" s="145"/>
    </row>
    <row r="42" spans="1:3">
      <c r="A42" s="33">
        <v>32</v>
      </c>
      <c r="B42" s="128"/>
      <c r="C42" s="145"/>
    </row>
    <row r="43" spans="1:3">
      <c r="A43" s="33">
        <v>33</v>
      </c>
      <c r="B43" s="128"/>
      <c r="C43" s="145"/>
    </row>
    <row r="44" spans="1:3">
      <c r="A44" s="33">
        <v>34</v>
      </c>
      <c r="B44" s="128"/>
      <c r="C44" s="145"/>
    </row>
    <row r="45" spans="1:3">
      <c r="A45" s="33">
        <v>35</v>
      </c>
      <c r="B45" s="128"/>
      <c r="C45" s="145"/>
    </row>
    <row r="46" spans="1:3">
      <c r="A46" s="33">
        <v>36</v>
      </c>
      <c r="B46" s="128"/>
      <c r="C46" s="145"/>
    </row>
    <row r="47" spans="1:3">
      <c r="A47" s="33">
        <v>37</v>
      </c>
      <c r="B47" s="128"/>
      <c r="C47" s="145"/>
    </row>
    <row r="48" spans="1:3">
      <c r="A48" s="33">
        <v>38</v>
      </c>
      <c r="B48" s="128"/>
      <c r="C48" s="145"/>
    </row>
    <row r="49" spans="1:3">
      <c r="A49" s="33">
        <v>39</v>
      </c>
      <c r="B49" s="128"/>
      <c r="C49" s="145"/>
    </row>
    <row r="50" spans="1:3">
      <c r="A50" s="33">
        <v>40</v>
      </c>
      <c r="B50" s="128"/>
      <c r="C50" s="145"/>
    </row>
    <row r="51" spans="1:3">
      <c r="A51" s="33">
        <v>41</v>
      </c>
      <c r="B51" s="128"/>
      <c r="C51" s="145"/>
    </row>
    <row r="52" spans="1:3">
      <c r="A52" s="33">
        <v>42</v>
      </c>
      <c r="B52" s="128"/>
      <c r="C52" s="145"/>
    </row>
    <row r="53" spans="1:3">
      <c r="A53" s="33">
        <v>43</v>
      </c>
      <c r="B53" s="128"/>
      <c r="C53" s="145"/>
    </row>
    <row r="54" spans="1:3">
      <c r="A54" s="33">
        <v>44</v>
      </c>
      <c r="B54" s="128"/>
      <c r="C54" s="145"/>
    </row>
    <row r="55" spans="1:3" ht="20.25" customHeight="1">
      <c r="A55" s="33">
        <v>45</v>
      </c>
      <c r="B55" s="128"/>
      <c r="C55" s="145"/>
    </row>
    <row r="56" spans="1:3" ht="18.75" customHeight="1">
      <c r="A56" s="14" t="s">
        <v>61</v>
      </c>
      <c r="B56" s="14" t="s">
        <v>61</v>
      </c>
      <c r="C56" s="14" t="s">
        <v>61</v>
      </c>
    </row>
  </sheetData>
  <sheetProtection selectLockedCells="1"/>
  <customSheetViews>
    <customSheetView guid="{951E91DC-3DCF-4621-B703-1E81623AAD90}" showRuler="0" topLeftCell="A4">
      <selection activeCell="B10" sqref="B10"/>
      <pageMargins left="0.7" right="0.7" top="0.75" bottom="0.75" header="0.3" footer="0.3"/>
      <pageSetup scale="82" orientation="landscape" horizontalDpi="4294967293" verticalDpi="300" r:id="rId1"/>
      <headerFooter alignWithMargins="0"/>
    </customSheetView>
  </customSheetViews>
  <mergeCells count="3">
    <mergeCell ref="A9:A10"/>
    <mergeCell ref="B9:B10"/>
    <mergeCell ref="C9:C10"/>
  </mergeCells>
  <phoneticPr fontId="0" type="noConversion"/>
  <pageMargins left="0.7" right="0.7" top="0.75" bottom="0.75" header="0.3" footer="0.3"/>
  <pageSetup scale="82" orientation="landscape" horizontalDpi="4294967293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5"/>
  <dimension ref="A1:AR64"/>
  <sheetViews>
    <sheetView showGridLines="0" showRowColHeaders="0" view="pageBreakPreview" topLeftCell="A34" zoomScale="85" zoomScaleNormal="85" zoomScaleSheetLayoutView="85" workbookViewId="0"/>
  </sheetViews>
  <sheetFormatPr defaultRowHeight="15"/>
  <cols>
    <col min="1" max="1" width="3.42578125" style="3" customWidth="1"/>
    <col min="2" max="2" width="16" style="3" customWidth="1"/>
    <col min="3" max="3" width="38.7109375" style="3" customWidth="1"/>
    <col min="4" max="4" width="2.7109375" style="3" customWidth="1"/>
    <col min="5" max="7" width="6.7109375" style="3" customWidth="1"/>
    <col min="8" max="8" width="12.7109375" style="3" customWidth="1"/>
    <col min="9" max="12" width="6.7109375" style="3" customWidth="1"/>
    <col min="13" max="13" width="10.7109375" style="3" customWidth="1"/>
    <col min="14" max="15" width="2.7109375" style="3" customWidth="1"/>
    <col min="16" max="19" width="12.7109375" style="3" customWidth="1"/>
    <col min="20" max="20" width="6.7109375" style="3" customWidth="1"/>
    <col min="21" max="21" width="10.7109375" style="3" customWidth="1"/>
    <col min="22" max="23" width="2.7109375" style="3" customWidth="1"/>
    <col min="24" max="26" width="6.7109375" style="3" customWidth="1"/>
    <col min="27" max="27" width="12.7109375" style="3" customWidth="1"/>
    <col min="28" max="31" width="6.7109375" style="3" customWidth="1"/>
    <col min="32" max="32" width="10.7109375" style="3" customWidth="1"/>
    <col min="33" max="34" width="2.7109375" style="3" customWidth="1"/>
    <col min="35" max="37" width="6.7109375" style="3" customWidth="1"/>
    <col min="38" max="38" width="12.7109375" style="3" customWidth="1"/>
    <col min="39" max="42" width="6.7109375" style="3" customWidth="1"/>
    <col min="43" max="43" width="10.7109375" style="3" customWidth="1"/>
    <col min="44" max="44" width="2.7109375" style="3" customWidth="1"/>
    <col min="45" max="16384" width="9.140625" style="3"/>
  </cols>
  <sheetData>
    <row r="1" spans="1:44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</row>
    <row r="2" spans="1:44" ht="21">
      <c r="A2" s="212"/>
      <c r="B2" s="276" t="s">
        <v>95</v>
      </c>
      <c r="E2" s="216"/>
      <c r="F2" s="284"/>
      <c r="G2" s="284"/>
      <c r="H2" s="216"/>
      <c r="I2" s="216"/>
      <c r="J2" s="284"/>
      <c r="K2" s="284"/>
      <c r="L2" s="284"/>
      <c r="M2" s="216"/>
    </row>
    <row r="3" spans="1:44" ht="14.25" customHeight="1">
      <c r="A3" s="212"/>
      <c r="B3" s="18"/>
      <c r="E3" s="216"/>
      <c r="F3" s="284"/>
      <c r="G3" s="284"/>
      <c r="H3" s="216"/>
      <c r="I3" s="216"/>
      <c r="J3" s="284"/>
      <c r="K3" s="284"/>
      <c r="L3" s="284"/>
      <c r="M3" s="216"/>
    </row>
    <row r="4" spans="1:44" ht="35.1" customHeight="1">
      <c r="A4" s="212"/>
      <c r="B4" s="302" t="s">
        <v>14</v>
      </c>
      <c r="C4" s="303" t="s">
        <v>174</v>
      </c>
      <c r="E4" s="160"/>
      <c r="F4" s="160"/>
      <c r="G4" s="160"/>
      <c r="H4" s="161"/>
      <c r="I4" s="157"/>
      <c r="J4" s="157"/>
      <c r="K4" s="157"/>
      <c r="L4" s="157"/>
      <c r="M4" s="66"/>
    </row>
    <row r="5" spans="1:44" ht="14.25" customHeight="1">
      <c r="A5" s="212"/>
      <c r="B5" s="158" t="s">
        <v>39</v>
      </c>
      <c r="C5" s="159" t="str">
        <f>": "&amp;Data_Sekolah!$D$23</f>
        <v>: 3 (Tiga)</v>
      </c>
      <c r="E5" s="160"/>
      <c r="F5" s="160"/>
      <c r="G5" s="160"/>
      <c r="H5" s="161"/>
      <c r="I5" s="157"/>
      <c r="J5" s="157"/>
      <c r="K5" s="157"/>
      <c r="L5" s="157"/>
    </row>
    <row r="6" spans="1:44" ht="14.25" customHeight="1">
      <c r="A6" s="212"/>
      <c r="B6" s="161" t="s">
        <v>40</v>
      </c>
      <c r="C6" s="157" t="str">
        <f>": "&amp;Data_Sekolah!$D$24</f>
        <v>: I (Satu)</v>
      </c>
      <c r="E6" s="216"/>
      <c r="F6" s="284"/>
      <c r="G6" s="284"/>
      <c r="I6" s="4"/>
      <c r="J6" s="4"/>
      <c r="K6" s="4"/>
      <c r="L6" s="4"/>
    </row>
    <row r="7" spans="1:44" ht="14.25" customHeight="1">
      <c r="A7" s="212"/>
      <c r="B7" s="161" t="s">
        <v>42</v>
      </c>
      <c r="C7" s="157" t="str">
        <f>": "&amp;Data_Sekolah!$D$25</f>
        <v>: 2019/2020</v>
      </c>
      <c r="E7" s="21"/>
      <c r="F7" s="21"/>
      <c r="G7" s="21"/>
      <c r="H7" s="21"/>
      <c r="I7" s="21"/>
      <c r="J7" s="21"/>
      <c r="K7" s="21"/>
      <c r="L7" s="21"/>
      <c r="M7" s="21"/>
    </row>
    <row r="8" spans="1:44" ht="14.25" customHeight="1">
      <c r="A8" s="212"/>
      <c r="B8" s="19"/>
      <c r="C8" s="20"/>
      <c r="D8" s="20"/>
      <c r="E8" s="21"/>
      <c r="F8" s="21"/>
      <c r="G8" s="21"/>
      <c r="H8" s="21"/>
      <c r="I8" s="21"/>
      <c r="J8" s="21"/>
      <c r="K8" s="21"/>
      <c r="L8" s="21"/>
      <c r="M8" s="21"/>
    </row>
    <row r="9" spans="1:44">
      <c r="A9" s="212"/>
      <c r="B9" s="382" t="s">
        <v>44</v>
      </c>
      <c r="C9" s="382" t="s">
        <v>51</v>
      </c>
      <c r="D9" s="219"/>
      <c r="E9" s="383" t="s">
        <v>2</v>
      </c>
      <c r="F9" s="384"/>
      <c r="G9" s="384"/>
      <c r="H9" s="384"/>
      <c r="I9" s="384"/>
      <c r="J9" s="384"/>
      <c r="K9" s="384"/>
      <c r="L9" s="384"/>
      <c r="M9" s="384"/>
      <c r="N9" s="218"/>
      <c r="O9" s="285"/>
      <c r="P9" s="383" t="s">
        <v>3</v>
      </c>
      <c r="Q9" s="384"/>
      <c r="R9" s="384"/>
      <c r="S9" s="384"/>
      <c r="T9" s="384"/>
      <c r="U9" s="384"/>
      <c r="V9" s="149"/>
      <c r="W9" s="149"/>
      <c r="X9" s="383" t="s">
        <v>4</v>
      </c>
      <c r="Y9" s="384"/>
      <c r="Z9" s="384"/>
      <c r="AA9" s="384"/>
      <c r="AB9" s="384"/>
      <c r="AC9" s="384"/>
      <c r="AD9" s="384"/>
      <c r="AE9" s="384"/>
      <c r="AF9" s="384"/>
      <c r="AG9" s="149"/>
      <c r="AH9" s="149"/>
      <c r="AI9" s="383" t="s">
        <v>198</v>
      </c>
      <c r="AJ9" s="384"/>
      <c r="AK9" s="384"/>
      <c r="AL9" s="384"/>
      <c r="AM9" s="384"/>
      <c r="AN9" s="384"/>
      <c r="AO9" s="384"/>
      <c r="AP9" s="384"/>
      <c r="AQ9" s="384"/>
      <c r="AR9" s="149"/>
    </row>
    <row r="10" spans="1:44">
      <c r="A10" s="212"/>
      <c r="B10" s="382"/>
      <c r="C10" s="382"/>
      <c r="D10" s="219"/>
      <c r="E10" s="385" t="s">
        <v>45</v>
      </c>
      <c r="F10" s="386"/>
      <c r="G10" s="387"/>
      <c r="H10" s="23" t="s">
        <v>106</v>
      </c>
      <c r="I10" s="385" t="s">
        <v>47</v>
      </c>
      <c r="J10" s="386"/>
      <c r="K10" s="386"/>
      <c r="L10" s="387"/>
      <c r="M10" s="22" t="s">
        <v>199</v>
      </c>
      <c r="N10" s="146"/>
      <c r="O10" s="146"/>
      <c r="P10" s="385" t="s">
        <v>45</v>
      </c>
      <c r="Q10" s="386"/>
      <c r="R10" s="387"/>
      <c r="S10" s="23" t="s">
        <v>106</v>
      </c>
      <c r="T10" s="23" t="s">
        <v>47</v>
      </c>
      <c r="U10" s="22" t="s">
        <v>199</v>
      </c>
      <c r="V10" s="149"/>
      <c r="W10" s="149"/>
      <c r="X10" s="385" t="s">
        <v>45</v>
      </c>
      <c r="Y10" s="386"/>
      <c r="Z10" s="387"/>
      <c r="AA10" s="23" t="s">
        <v>106</v>
      </c>
      <c r="AB10" s="385" t="s">
        <v>47</v>
      </c>
      <c r="AC10" s="386"/>
      <c r="AD10" s="386"/>
      <c r="AE10" s="387"/>
      <c r="AF10" s="22" t="s">
        <v>199</v>
      </c>
      <c r="AG10" s="149"/>
      <c r="AH10" s="149"/>
      <c r="AI10" s="385" t="s">
        <v>45</v>
      </c>
      <c r="AJ10" s="386"/>
      <c r="AK10" s="387"/>
      <c r="AL10" s="23" t="s">
        <v>106</v>
      </c>
      <c r="AM10" s="385" t="s">
        <v>47</v>
      </c>
      <c r="AN10" s="386"/>
      <c r="AO10" s="386"/>
      <c r="AP10" s="387"/>
      <c r="AQ10" s="22" t="s">
        <v>199</v>
      </c>
      <c r="AR10" s="149"/>
    </row>
    <row r="11" spans="1:44" s="296" customFormat="1">
      <c r="A11" s="293"/>
      <c r="B11" s="382"/>
      <c r="C11" s="294" t="s">
        <v>93</v>
      </c>
      <c r="D11" s="295"/>
      <c r="E11" s="162" t="str">
        <f>KI_KD!$C$70</f>
        <v>3.1</v>
      </c>
      <c r="F11" s="162" t="str">
        <f>KI_KD!$C$71</f>
        <v>3.3</v>
      </c>
      <c r="G11" s="164" t="str">
        <f>KI_KD!$C$72</f>
        <v>3.4</v>
      </c>
      <c r="H11" s="164" t="str">
        <f>KI_KD!$C$73</f>
        <v>3.4</v>
      </c>
      <c r="I11" s="162" t="str">
        <f>KI_KD!$C$74</f>
        <v>3.1</v>
      </c>
      <c r="J11" s="162" t="str">
        <f>KI_KD!$C$75</f>
        <v>3.2</v>
      </c>
      <c r="K11" s="162" t="str">
        <f>KI_KD!$C$76</f>
        <v>3.3</v>
      </c>
      <c r="L11" s="164" t="str">
        <f>KI_KD!$C$77</f>
        <v>3.4</v>
      </c>
      <c r="M11" s="163" t="str">
        <f>KI_KD!$C$78</f>
        <v>3.1</v>
      </c>
      <c r="N11" s="165"/>
      <c r="O11" s="165"/>
      <c r="P11" s="162" t="str">
        <f>KI_KD!$C$70</f>
        <v>3.1</v>
      </c>
      <c r="Q11" s="162" t="str">
        <f>KI_KD!$C$71</f>
        <v>3.3</v>
      </c>
      <c r="R11" s="164" t="str">
        <f>KI_KD!$C$72</f>
        <v>3.4</v>
      </c>
      <c r="S11" s="164" t="str">
        <f>KI_KD!$C$73</f>
        <v>3.4</v>
      </c>
      <c r="T11" s="162" t="str">
        <f>KI_KD!$C$76</f>
        <v>3.3</v>
      </c>
      <c r="U11" s="163" t="str">
        <f>KI_KD!$C$78</f>
        <v>3.1</v>
      </c>
      <c r="V11" s="166"/>
      <c r="W11" s="166"/>
      <c r="X11" s="162" t="str">
        <f>KI_KD!$C$70</f>
        <v>3.1</v>
      </c>
      <c r="Y11" s="162" t="str">
        <f>KI_KD!$C$71</f>
        <v>3.3</v>
      </c>
      <c r="Z11" s="164" t="str">
        <f>KI_KD!$C$72</f>
        <v>3.4</v>
      </c>
      <c r="AA11" s="164" t="str">
        <f>KI_KD!$C$73</f>
        <v>3.4</v>
      </c>
      <c r="AB11" s="162" t="str">
        <f>KI_KD!$C$74</f>
        <v>3.1</v>
      </c>
      <c r="AC11" s="162" t="str">
        <f>KI_KD!$C$75</f>
        <v>3.2</v>
      </c>
      <c r="AD11" s="162" t="str">
        <f>KI_KD!$C$76</f>
        <v>3.3</v>
      </c>
      <c r="AE11" s="164" t="str">
        <f>KI_KD!$C$77</f>
        <v>3.4</v>
      </c>
      <c r="AF11" s="163" t="str">
        <f>KI_KD!$C$78</f>
        <v>3.1</v>
      </c>
      <c r="AG11" s="166"/>
      <c r="AH11" s="166"/>
      <c r="AI11" s="162" t="str">
        <f>KI_KD!$C$70</f>
        <v>3.1</v>
      </c>
      <c r="AJ11" s="162" t="str">
        <f>KI_KD!$C$71</f>
        <v>3.3</v>
      </c>
      <c r="AK11" s="164" t="str">
        <f>KI_KD!$C$72</f>
        <v>3.4</v>
      </c>
      <c r="AL11" s="164" t="str">
        <f>KI_KD!$C$73</f>
        <v>3.4</v>
      </c>
      <c r="AM11" s="162" t="str">
        <f>KI_KD!$C$74</f>
        <v>3.1</v>
      </c>
      <c r="AN11" s="162" t="str">
        <f>KI_KD!$C$75</f>
        <v>3.2</v>
      </c>
      <c r="AO11" s="162" t="str">
        <f>KI_KD!$C$76</f>
        <v>3.3</v>
      </c>
      <c r="AP11" s="164" t="str">
        <f>KI_KD!$C$77</f>
        <v>3.4</v>
      </c>
      <c r="AQ11" s="163" t="str">
        <f>KI_KD!$C$78</f>
        <v>3.1</v>
      </c>
      <c r="AR11" s="166"/>
    </row>
    <row r="12" spans="1:44" ht="14.25" customHeight="1">
      <c r="A12" s="212"/>
      <c r="B12" s="15">
        <v>1</v>
      </c>
      <c r="C12" s="17">
        <f>'Biodata Siswa'!B11</f>
        <v>0</v>
      </c>
      <c r="D12" s="150"/>
      <c r="E12" s="129">
        <v>1</v>
      </c>
      <c r="F12" s="129">
        <v>2</v>
      </c>
      <c r="G12" s="129">
        <v>3</v>
      </c>
      <c r="H12" s="129">
        <v>4</v>
      </c>
      <c r="I12" s="129">
        <v>5</v>
      </c>
      <c r="J12" s="129">
        <v>6</v>
      </c>
      <c r="K12" s="129">
        <v>7</v>
      </c>
      <c r="L12" s="129">
        <v>8</v>
      </c>
      <c r="M12" s="129">
        <v>9</v>
      </c>
      <c r="N12" s="147"/>
      <c r="O12" s="147"/>
      <c r="P12" s="129">
        <v>10</v>
      </c>
      <c r="Q12" s="129">
        <v>11</v>
      </c>
      <c r="R12" s="129">
        <v>12</v>
      </c>
      <c r="S12" s="129">
        <v>13</v>
      </c>
      <c r="T12" s="129">
        <v>14</v>
      </c>
      <c r="U12" s="129">
        <v>15</v>
      </c>
      <c r="V12" s="231"/>
      <c r="W12" s="231"/>
      <c r="X12" s="129">
        <v>16</v>
      </c>
      <c r="Y12" s="129">
        <v>17</v>
      </c>
      <c r="Z12" s="129">
        <v>18</v>
      </c>
      <c r="AA12" s="129">
        <v>19</v>
      </c>
      <c r="AB12" s="129">
        <v>20</v>
      </c>
      <c r="AC12" s="129">
        <v>21</v>
      </c>
      <c r="AD12" s="129">
        <v>22</v>
      </c>
      <c r="AE12" s="129">
        <v>23</v>
      </c>
      <c r="AF12" s="129">
        <v>24</v>
      </c>
      <c r="AG12" s="231"/>
      <c r="AH12" s="231"/>
      <c r="AI12" s="129">
        <v>25</v>
      </c>
      <c r="AJ12" s="129">
        <v>26</v>
      </c>
      <c r="AK12" s="129">
        <v>27</v>
      </c>
      <c r="AL12" s="129">
        <v>28</v>
      </c>
      <c r="AM12" s="129">
        <v>29</v>
      </c>
      <c r="AN12" s="129">
        <v>30</v>
      </c>
      <c r="AO12" s="129">
        <v>31</v>
      </c>
      <c r="AP12" s="129">
        <v>32</v>
      </c>
      <c r="AQ12" s="129">
        <v>33</v>
      </c>
      <c r="AR12" s="231"/>
    </row>
    <row r="13" spans="1:44" ht="14.25" customHeight="1">
      <c r="A13" s="212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29"/>
      <c r="J13" s="129"/>
      <c r="K13" s="129"/>
      <c r="L13" s="129"/>
      <c r="M13" s="129"/>
      <c r="N13" s="147"/>
      <c r="O13" s="147"/>
      <c r="P13" s="129"/>
      <c r="Q13" s="129"/>
      <c r="R13" s="129"/>
      <c r="S13" s="129"/>
      <c r="T13" s="129"/>
      <c r="U13" s="129"/>
      <c r="V13" s="231"/>
      <c r="W13" s="231"/>
      <c r="X13" s="129"/>
      <c r="Y13" s="129"/>
      <c r="Z13" s="129"/>
      <c r="AA13" s="129"/>
      <c r="AB13" s="129"/>
      <c r="AC13" s="129"/>
      <c r="AD13" s="129"/>
      <c r="AE13" s="129"/>
      <c r="AF13" s="129"/>
      <c r="AG13" s="231"/>
      <c r="AH13" s="231"/>
      <c r="AI13" s="129"/>
      <c r="AJ13" s="129"/>
      <c r="AK13" s="129"/>
      <c r="AL13" s="129"/>
      <c r="AM13" s="129"/>
      <c r="AN13" s="129"/>
      <c r="AO13" s="129"/>
      <c r="AP13" s="129"/>
      <c r="AQ13" s="129"/>
      <c r="AR13" s="231"/>
    </row>
    <row r="14" spans="1:44" ht="14.25" customHeight="1">
      <c r="A14" s="212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29"/>
      <c r="J14" s="129"/>
      <c r="K14" s="129"/>
      <c r="L14" s="129"/>
      <c r="M14" s="129"/>
      <c r="N14" s="147"/>
      <c r="O14" s="147"/>
      <c r="P14" s="129"/>
      <c r="Q14" s="129"/>
      <c r="R14" s="129"/>
      <c r="S14" s="129"/>
      <c r="T14" s="129"/>
      <c r="U14" s="129"/>
      <c r="V14" s="231"/>
      <c r="W14" s="231"/>
      <c r="X14" s="129"/>
      <c r="Y14" s="129"/>
      <c r="Z14" s="129"/>
      <c r="AA14" s="129"/>
      <c r="AB14" s="129"/>
      <c r="AC14" s="129"/>
      <c r="AD14" s="129"/>
      <c r="AE14" s="129"/>
      <c r="AF14" s="129"/>
      <c r="AG14" s="231"/>
      <c r="AH14" s="231"/>
      <c r="AI14" s="129"/>
      <c r="AJ14" s="129"/>
      <c r="AK14" s="129"/>
      <c r="AL14" s="129"/>
      <c r="AM14" s="129"/>
      <c r="AN14" s="129"/>
      <c r="AO14" s="129"/>
      <c r="AP14" s="129"/>
      <c r="AQ14" s="129"/>
      <c r="AR14" s="231"/>
    </row>
    <row r="15" spans="1:44" ht="14.25" customHeight="1">
      <c r="A15" s="212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29"/>
      <c r="J15" s="129"/>
      <c r="K15" s="129"/>
      <c r="L15" s="129"/>
      <c r="M15" s="129"/>
      <c r="N15" s="147"/>
      <c r="O15" s="147"/>
      <c r="P15" s="129"/>
      <c r="Q15" s="129"/>
      <c r="R15" s="129"/>
      <c r="S15" s="129"/>
      <c r="T15" s="129"/>
      <c r="U15" s="129"/>
      <c r="V15" s="231"/>
      <c r="W15" s="231"/>
      <c r="X15" s="129"/>
      <c r="Y15" s="129"/>
      <c r="Z15" s="129"/>
      <c r="AA15" s="129"/>
      <c r="AB15" s="129"/>
      <c r="AC15" s="129"/>
      <c r="AD15" s="129"/>
      <c r="AE15" s="129"/>
      <c r="AF15" s="129"/>
      <c r="AG15" s="231"/>
      <c r="AH15" s="231"/>
      <c r="AI15" s="129"/>
      <c r="AJ15" s="129"/>
      <c r="AK15" s="129"/>
      <c r="AL15" s="129"/>
      <c r="AM15" s="129"/>
      <c r="AN15" s="129"/>
      <c r="AO15" s="129"/>
      <c r="AP15" s="129"/>
      <c r="AQ15" s="129"/>
      <c r="AR15" s="231"/>
    </row>
    <row r="16" spans="1:44" ht="14.25" customHeight="1">
      <c r="A16" s="212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29"/>
      <c r="J16" s="129"/>
      <c r="K16" s="129"/>
      <c r="L16" s="129"/>
      <c r="M16" s="129"/>
      <c r="N16" s="147"/>
      <c r="O16" s="147"/>
      <c r="P16" s="129"/>
      <c r="Q16" s="129"/>
      <c r="R16" s="129"/>
      <c r="S16" s="129"/>
      <c r="T16" s="129"/>
      <c r="U16" s="129"/>
      <c r="V16" s="231"/>
      <c r="W16" s="231"/>
      <c r="X16" s="129"/>
      <c r="Y16" s="129"/>
      <c r="Z16" s="129"/>
      <c r="AA16" s="129"/>
      <c r="AB16" s="129"/>
      <c r="AC16" s="129"/>
      <c r="AD16" s="129"/>
      <c r="AE16" s="129"/>
      <c r="AF16" s="129"/>
      <c r="AG16" s="231"/>
      <c r="AH16" s="231"/>
      <c r="AI16" s="129"/>
      <c r="AJ16" s="129"/>
      <c r="AK16" s="129"/>
      <c r="AL16" s="129"/>
      <c r="AM16" s="129"/>
      <c r="AN16" s="129"/>
      <c r="AO16" s="129"/>
      <c r="AP16" s="129"/>
      <c r="AQ16" s="129"/>
      <c r="AR16" s="231"/>
    </row>
    <row r="17" spans="1:44" ht="14.25" customHeight="1">
      <c r="A17" s="212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29"/>
      <c r="J17" s="129"/>
      <c r="K17" s="129"/>
      <c r="L17" s="129"/>
      <c r="M17" s="129"/>
      <c r="N17" s="147"/>
      <c r="O17" s="147"/>
      <c r="P17" s="129"/>
      <c r="Q17" s="129"/>
      <c r="R17" s="129"/>
      <c r="S17" s="129"/>
      <c r="T17" s="129"/>
      <c r="U17" s="129"/>
      <c r="V17" s="231"/>
      <c r="W17" s="231"/>
      <c r="X17" s="129"/>
      <c r="Y17" s="129"/>
      <c r="Z17" s="129"/>
      <c r="AA17" s="129"/>
      <c r="AB17" s="129"/>
      <c r="AC17" s="129"/>
      <c r="AD17" s="129"/>
      <c r="AE17" s="129"/>
      <c r="AF17" s="129"/>
      <c r="AG17" s="231"/>
      <c r="AH17" s="231"/>
      <c r="AI17" s="129"/>
      <c r="AJ17" s="129"/>
      <c r="AK17" s="129"/>
      <c r="AL17" s="129"/>
      <c r="AM17" s="129"/>
      <c r="AN17" s="129"/>
      <c r="AO17" s="129"/>
      <c r="AP17" s="129"/>
      <c r="AQ17" s="129"/>
      <c r="AR17" s="231"/>
    </row>
    <row r="18" spans="1:44" ht="14.25" customHeight="1">
      <c r="A18" s="212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29"/>
      <c r="J18" s="129"/>
      <c r="K18" s="129"/>
      <c r="L18" s="129"/>
      <c r="M18" s="129"/>
      <c r="N18" s="147"/>
      <c r="O18" s="147"/>
      <c r="P18" s="129"/>
      <c r="Q18" s="129"/>
      <c r="R18" s="129"/>
      <c r="S18" s="129"/>
      <c r="T18" s="129"/>
      <c r="U18" s="129"/>
      <c r="V18" s="231"/>
      <c r="W18" s="231"/>
      <c r="X18" s="129"/>
      <c r="Y18" s="129"/>
      <c r="Z18" s="129"/>
      <c r="AA18" s="129"/>
      <c r="AB18" s="129"/>
      <c r="AC18" s="129"/>
      <c r="AD18" s="129"/>
      <c r="AE18" s="129"/>
      <c r="AF18" s="129"/>
      <c r="AG18" s="231"/>
      <c r="AH18" s="231"/>
      <c r="AI18" s="129"/>
      <c r="AJ18" s="129"/>
      <c r="AK18" s="129"/>
      <c r="AL18" s="129"/>
      <c r="AM18" s="129"/>
      <c r="AN18" s="129"/>
      <c r="AO18" s="129"/>
      <c r="AP18" s="129"/>
      <c r="AQ18" s="129"/>
      <c r="AR18" s="231"/>
    </row>
    <row r="19" spans="1:44" ht="14.25" customHeight="1">
      <c r="A19" s="212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29"/>
      <c r="J19" s="129"/>
      <c r="K19" s="129"/>
      <c r="L19" s="129"/>
      <c r="M19" s="129"/>
      <c r="N19" s="147"/>
      <c r="O19" s="147"/>
      <c r="P19" s="129"/>
      <c r="Q19" s="129"/>
      <c r="R19" s="129"/>
      <c r="S19" s="129"/>
      <c r="T19" s="129"/>
      <c r="U19" s="129"/>
      <c r="V19" s="231"/>
      <c r="W19" s="231"/>
      <c r="X19" s="129"/>
      <c r="Y19" s="129"/>
      <c r="Z19" s="129"/>
      <c r="AA19" s="129"/>
      <c r="AB19" s="129"/>
      <c r="AC19" s="129"/>
      <c r="AD19" s="129"/>
      <c r="AE19" s="129"/>
      <c r="AF19" s="129"/>
      <c r="AG19" s="231"/>
      <c r="AH19" s="231"/>
      <c r="AI19" s="129"/>
      <c r="AJ19" s="129"/>
      <c r="AK19" s="129"/>
      <c r="AL19" s="129"/>
      <c r="AM19" s="129"/>
      <c r="AN19" s="129"/>
      <c r="AO19" s="129"/>
      <c r="AP19" s="129"/>
      <c r="AQ19" s="129"/>
      <c r="AR19" s="231"/>
    </row>
    <row r="20" spans="1:44" ht="14.25" customHeight="1">
      <c r="A20" s="212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29"/>
      <c r="J20" s="129"/>
      <c r="K20" s="129"/>
      <c r="L20" s="129"/>
      <c r="M20" s="129"/>
      <c r="N20" s="147"/>
      <c r="O20" s="147"/>
      <c r="P20" s="129"/>
      <c r="Q20" s="129"/>
      <c r="R20" s="129"/>
      <c r="S20" s="129"/>
      <c r="T20" s="129"/>
      <c r="U20" s="129"/>
      <c r="V20" s="231"/>
      <c r="W20" s="231"/>
      <c r="X20" s="129"/>
      <c r="Y20" s="129"/>
      <c r="Z20" s="129"/>
      <c r="AA20" s="129"/>
      <c r="AB20" s="129"/>
      <c r="AC20" s="129"/>
      <c r="AD20" s="129"/>
      <c r="AE20" s="129"/>
      <c r="AF20" s="129"/>
      <c r="AG20" s="231"/>
      <c r="AH20" s="231"/>
      <c r="AI20" s="129"/>
      <c r="AJ20" s="129"/>
      <c r="AK20" s="129"/>
      <c r="AL20" s="129"/>
      <c r="AM20" s="129"/>
      <c r="AN20" s="129"/>
      <c r="AO20" s="129"/>
      <c r="AP20" s="129"/>
      <c r="AQ20" s="129"/>
      <c r="AR20" s="231"/>
    </row>
    <row r="21" spans="1:44" ht="14.25" customHeight="1">
      <c r="A21" s="212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29"/>
      <c r="J21" s="129"/>
      <c r="K21" s="129"/>
      <c r="L21" s="129"/>
      <c r="M21" s="129"/>
      <c r="N21" s="147"/>
      <c r="O21" s="147"/>
      <c r="P21" s="129"/>
      <c r="Q21" s="129"/>
      <c r="R21" s="129"/>
      <c r="S21" s="129"/>
      <c r="T21" s="129"/>
      <c r="U21" s="129"/>
      <c r="V21" s="231"/>
      <c r="W21" s="231"/>
      <c r="X21" s="129"/>
      <c r="Y21" s="129"/>
      <c r="Z21" s="129"/>
      <c r="AA21" s="129"/>
      <c r="AB21" s="129"/>
      <c r="AC21" s="129"/>
      <c r="AD21" s="129"/>
      <c r="AE21" s="129"/>
      <c r="AF21" s="129"/>
      <c r="AG21" s="231"/>
      <c r="AH21" s="231"/>
      <c r="AI21" s="129"/>
      <c r="AJ21" s="129"/>
      <c r="AK21" s="129"/>
      <c r="AL21" s="129"/>
      <c r="AM21" s="129"/>
      <c r="AN21" s="129"/>
      <c r="AO21" s="129"/>
      <c r="AP21" s="129"/>
      <c r="AQ21" s="129"/>
      <c r="AR21" s="231"/>
    </row>
    <row r="22" spans="1:44" ht="14.25" customHeight="1">
      <c r="A22" s="212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29"/>
      <c r="J22" s="129"/>
      <c r="K22" s="129"/>
      <c r="L22" s="129"/>
      <c r="M22" s="129"/>
      <c r="N22" s="147"/>
      <c r="O22" s="147"/>
      <c r="P22" s="129"/>
      <c r="Q22" s="129"/>
      <c r="R22" s="129"/>
      <c r="S22" s="129"/>
      <c r="T22" s="129"/>
      <c r="U22" s="129"/>
      <c r="V22" s="231"/>
      <c r="W22" s="231"/>
      <c r="X22" s="129"/>
      <c r="Y22" s="129"/>
      <c r="Z22" s="129"/>
      <c r="AA22" s="129"/>
      <c r="AB22" s="129"/>
      <c r="AC22" s="129"/>
      <c r="AD22" s="129"/>
      <c r="AE22" s="129"/>
      <c r="AF22" s="129"/>
      <c r="AG22" s="231"/>
      <c r="AH22" s="231"/>
      <c r="AI22" s="129"/>
      <c r="AJ22" s="129"/>
      <c r="AK22" s="129"/>
      <c r="AL22" s="129"/>
      <c r="AM22" s="129"/>
      <c r="AN22" s="129"/>
      <c r="AO22" s="129"/>
      <c r="AP22" s="129"/>
      <c r="AQ22" s="129"/>
      <c r="AR22" s="231"/>
    </row>
    <row r="23" spans="1:44" ht="14.25" customHeight="1">
      <c r="A23" s="212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29"/>
      <c r="J23" s="129"/>
      <c r="K23" s="129"/>
      <c r="L23" s="129"/>
      <c r="M23" s="129"/>
      <c r="N23" s="147"/>
      <c r="O23" s="147"/>
      <c r="P23" s="129"/>
      <c r="Q23" s="129"/>
      <c r="R23" s="129"/>
      <c r="S23" s="129"/>
      <c r="T23" s="129"/>
      <c r="U23" s="129"/>
      <c r="V23" s="231"/>
      <c r="W23" s="231"/>
      <c r="X23" s="129"/>
      <c r="Y23" s="129"/>
      <c r="Z23" s="129"/>
      <c r="AA23" s="129"/>
      <c r="AB23" s="129"/>
      <c r="AC23" s="129"/>
      <c r="AD23" s="129"/>
      <c r="AE23" s="129"/>
      <c r="AF23" s="129"/>
      <c r="AG23" s="231"/>
      <c r="AH23" s="231"/>
      <c r="AI23" s="129"/>
      <c r="AJ23" s="129"/>
      <c r="AK23" s="129"/>
      <c r="AL23" s="129"/>
      <c r="AM23" s="129"/>
      <c r="AN23" s="129"/>
      <c r="AO23" s="129"/>
      <c r="AP23" s="129"/>
      <c r="AQ23" s="129"/>
      <c r="AR23" s="231"/>
    </row>
    <row r="24" spans="1:44" ht="14.25" customHeight="1">
      <c r="A24" s="212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29"/>
      <c r="J24" s="129"/>
      <c r="K24" s="129"/>
      <c r="L24" s="129"/>
      <c r="M24" s="129"/>
      <c r="N24" s="147"/>
      <c r="O24" s="147"/>
      <c r="P24" s="129"/>
      <c r="Q24" s="129"/>
      <c r="R24" s="129"/>
      <c r="S24" s="129"/>
      <c r="T24" s="129"/>
      <c r="U24" s="129"/>
      <c r="V24" s="231"/>
      <c r="W24" s="231"/>
      <c r="X24" s="129"/>
      <c r="Y24" s="129"/>
      <c r="Z24" s="129"/>
      <c r="AA24" s="129"/>
      <c r="AB24" s="129"/>
      <c r="AC24" s="129"/>
      <c r="AD24" s="129"/>
      <c r="AE24" s="129"/>
      <c r="AF24" s="129"/>
      <c r="AG24" s="231"/>
      <c r="AH24" s="231"/>
      <c r="AI24" s="129"/>
      <c r="AJ24" s="129"/>
      <c r="AK24" s="129"/>
      <c r="AL24" s="129"/>
      <c r="AM24" s="129"/>
      <c r="AN24" s="129"/>
      <c r="AO24" s="129"/>
      <c r="AP24" s="129"/>
      <c r="AQ24" s="129"/>
      <c r="AR24" s="231"/>
    </row>
    <row r="25" spans="1:44" ht="14.25" customHeight="1">
      <c r="A25" s="212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29"/>
      <c r="J25" s="129"/>
      <c r="K25" s="129"/>
      <c r="L25" s="129"/>
      <c r="M25" s="129"/>
      <c r="N25" s="147"/>
      <c r="O25" s="147"/>
      <c r="P25" s="129"/>
      <c r="Q25" s="129"/>
      <c r="R25" s="129"/>
      <c r="S25" s="129"/>
      <c r="T25" s="129"/>
      <c r="U25" s="129"/>
      <c r="V25" s="231"/>
      <c r="W25" s="231"/>
      <c r="X25" s="129"/>
      <c r="Y25" s="129"/>
      <c r="Z25" s="129"/>
      <c r="AA25" s="129"/>
      <c r="AB25" s="129"/>
      <c r="AC25" s="129"/>
      <c r="AD25" s="129"/>
      <c r="AE25" s="129"/>
      <c r="AF25" s="129"/>
      <c r="AG25" s="231"/>
      <c r="AH25" s="231"/>
      <c r="AI25" s="129"/>
      <c r="AJ25" s="129"/>
      <c r="AK25" s="129"/>
      <c r="AL25" s="129"/>
      <c r="AM25" s="129"/>
      <c r="AN25" s="129"/>
      <c r="AO25" s="129"/>
      <c r="AP25" s="129"/>
      <c r="AQ25" s="129"/>
      <c r="AR25" s="231"/>
    </row>
    <row r="26" spans="1:44" ht="14.25" customHeight="1">
      <c r="A26" s="212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29"/>
      <c r="J26" s="129"/>
      <c r="K26" s="129"/>
      <c r="L26" s="129"/>
      <c r="M26" s="129"/>
      <c r="N26" s="147"/>
      <c r="O26" s="147"/>
      <c r="P26" s="129"/>
      <c r="Q26" s="129"/>
      <c r="R26" s="129"/>
      <c r="S26" s="129"/>
      <c r="T26" s="129"/>
      <c r="U26" s="129"/>
      <c r="V26" s="231"/>
      <c r="W26" s="231"/>
      <c r="X26" s="129"/>
      <c r="Y26" s="129"/>
      <c r="Z26" s="129"/>
      <c r="AA26" s="129"/>
      <c r="AB26" s="129"/>
      <c r="AC26" s="129"/>
      <c r="AD26" s="129"/>
      <c r="AE26" s="129"/>
      <c r="AF26" s="129"/>
      <c r="AG26" s="231"/>
      <c r="AH26" s="231"/>
      <c r="AI26" s="129"/>
      <c r="AJ26" s="129"/>
      <c r="AK26" s="129"/>
      <c r="AL26" s="129"/>
      <c r="AM26" s="129"/>
      <c r="AN26" s="129"/>
      <c r="AO26" s="129"/>
      <c r="AP26" s="129"/>
      <c r="AQ26" s="129"/>
      <c r="AR26" s="231"/>
    </row>
    <row r="27" spans="1:44" ht="14.25" customHeight="1">
      <c r="A27" s="212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29"/>
      <c r="J27" s="129"/>
      <c r="K27" s="129"/>
      <c r="L27" s="129"/>
      <c r="M27" s="129"/>
      <c r="N27" s="147"/>
      <c r="O27" s="147"/>
      <c r="P27" s="129"/>
      <c r="Q27" s="129"/>
      <c r="R27" s="129"/>
      <c r="S27" s="129"/>
      <c r="T27" s="129"/>
      <c r="U27" s="129"/>
      <c r="V27" s="231"/>
      <c r="W27" s="231"/>
      <c r="X27" s="129"/>
      <c r="Y27" s="129"/>
      <c r="Z27" s="129"/>
      <c r="AA27" s="129"/>
      <c r="AB27" s="129"/>
      <c r="AC27" s="129"/>
      <c r="AD27" s="129"/>
      <c r="AE27" s="129"/>
      <c r="AF27" s="129"/>
      <c r="AG27" s="231"/>
      <c r="AH27" s="231"/>
      <c r="AI27" s="129"/>
      <c r="AJ27" s="129"/>
      <c r="AK27" s="129"/>
      <c r="AL27" s="129"/>
      <c r="AM27" s="129"/>
      <c r="AN27" s="129"/>
      <c r="AO27" s="129"/>
      <c r="AP27" s="129"/>
      <c r="AQ27" s="129"/>
      <c r="AR27" s="231"/>
    </row>
    <row r="28" spans="1:44" ht="14.25" customHeight="1">
      <c r="A28" s="212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29"/>
      <c r="J28" s="129"/>
      <c r="K28" s="129"/>
      <c r="L28" s="129"/>
      <c r="M28" s="129"/>
      <c r="N28" s="147"/>
      <c r="O28" s="147"/>
      <c r="P28" s="129"/>
      <c r="Q28" s="129"/>
      <c r="R28" s="129"/>
      <c r="S28" s="129"/>
      <c r="T28" s="129"/>
      <c r="U28" s="129"/>
      <c r="V28" s="231"/>
      <c r="W28" s="231"/>
      <c r="X28" s="129"/>
      <c r="Y28" s="129"/>
      <c r="Z28" s="129"/>
      <c r="AA28" s="129"/>
      <c r="AB28" s="129"/>
      <c r="AC28" s="129"/>
      <c r="AD28" s="129"/>
      <c r="AE28" s="129"/>
      <c r="AF28" s="129"/>
      <c r="AG28" s="231"/>
      <c r="AH28" s="231"/>
      <c r="AI28" s="129"/>
      <c r="AJ28" s="129"/>
      <c r="AK28" s="129"/>
      <c r="AL28" s="129"/>
      <c r="AM28" s="129"/>
      <c r="AN28" s="129"/>
      <c r="AO28" s="129"/>
      <c r="AP28" s="129"/>
      <c r="AQ28" s="129"/>
      <c r="AR28" s="231"/>
    </row>
    <row r="29" spans="1:44" ht="14.25" customHeight="1">
      <c r="A29" s="212"/>
      <c r="B29" s="15">
        <v>18</v>
      </c>
      <c r="C29" s="17">
        <f>'Biodata Siswa'!B28</f>
        <v>0</v>
      </c>
      <c r="D29" s="150"/>
      <c r="E29" s="129"/>
      <c r="F29" s="129"/>
      <c r="G29" s="129"/>
      <c r="H29" s="129"/>
      <c r="I29" s="124"/>
      <c r="J29" s="124"/>
      <c r="K29" s="124"/>
      <c r="L29" s="124"/>
      <c r="M29" s="129"/>
      <c r="N29" s="148"/>
      <c r="O29" s="148"/>
      <c r="P29" s="129"/>
      <c r="Q29" s="129"/>
      <c r="R29" s="129"/>
      <c r="S29" s="129"/>
      <c r="T29" s="124"/>
      <c r="U29" s="129"/>
      <c r="V29" s="231"/>
      <c r="W29" s="231"/>
      <c r="X29" s="129"/>
      <c r="Y29" s="129"/>
      <c r="Z29" s="129"/>
      <c r="AA29" s="129"/>
      <c r="AB29" s="124"/>
      <c r="AC29" s="124"/>
      <c r="AD29" s="124"/>
      <c r="AE29" s="124"/>
      <c r="AF29" s="129"/>
      <c r="AG29" s="231"/>
      <c r="AH29" s="231"/>
      <c r="AI29" s="129"/>
      <c r="AJ29" s="129"/>
      <c r="AK29" s="129"/>
      <c r="AL29" s="129"/>
      <c r="AM29" s="124"/>
      <c r="AN29" s="124"/>
      <c r="AO29" s="124"/>
      <c r="AP29" s="124"/>
      <c r="AQ29" s="129"/>
      <c r="AR29" s="231"/>
    </row>
    <row r="30" spans="1:44" ht="14.25" customHeight="1">
      <c r="A30" s="212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29"/>
      <c r="J30" s="129"/>
      <c r="K30" s="129"/>
      <c r="L30" s="129"/>
      <c r="M30" s="129"/>
      <c r="N30" s="147"/>
      <c r="O30" s="147"/>
      <c r="P30" s="129"/>
      <c r="Q30" s="129"/>
      <c r="R30" s="129"/>
      <c r="S30" s="129"/>
      <c r="T30" s="129"/>
      <c r="U30" s="129"/>
      <c r="V30" s="231"/>
      <c r="W30" s="231"/>
      <c r="X30" s="129"/>
      <c r="Y30" s="129"/>
      <c r="Z30" s="129"/>
      <c r="AA30" s="129"/>
      <c r="AB30" s="129"/>
      <c r="AC30" s="129"/>
      <c r="AD30" s="129"/>
      <c r="AE30" s="129"/>
      <c r="AF30" s="129"/>
      <c r="AG30" s="231"/>
      <c r="AH30" s="231"/>
      <c r="AI30" s="129"/>
      <c r="AJ30" s="129"/>
      <c r="AK30" s="129"/>
      <c r="AL30" s="129"/>
      <c r="AM30" s="129"/>
      <c r="AN30" s="129"/>
      <c r="AO30" s="129"/>
      <c r="AP30" s="129"/>
      <c r="AQ30" s="129"/>
      <c r="AR30" s="231"/>
    </row>
    <row r="31" spans="1:44" ht="14.25" customHeight="1">
      <c r="A31" s="212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29"/>
      <c r="J31" s="129"/>
      <c r="K31" s="129"/>
      <c r="L31" s="129"/>
      <c r="M31" s="129"/>
      <c r="N31" s="147"/>
      <c r="O31" s="147"/>
      <c r="P31" s="129"/>
      <c r="Q31" s="129"/>
      <c r="R31" s="129"/>
      <c r="S31" s="129"/>
      <c r="T31" s="129"/>
      <c r="U31" s="129"/>
      <c r="V31" s="231"/>
      <c r="W31" s="231"/>
      <c r="X31" s="129"/>
      <c r="Y31" s="129"/>
      <c r="Z31" s="129"/>
      <c r="AA31" s="129"/>
      <c r="AB31" s="129"/>
      <c r="AC31" s="129"/>
      <c r="AD31" s="129"/>
      <c r="AE31" s="129"/>
      <c r="AF31" s="129"/>
      <c r="AG31" s="231"/>
      <c r="AH31" s="231"/>
      <c r="AI31" s="129"/>
      <c r="AJ31" s="129"/>
      <c r="AK31" s="129"/>
      <c r="AL31" s="129"/>
      <c r="AM31" s="129"/>
      <c r="AN31" s="129"/>
      <c r="AO31" s="129"/>
      <c r="AP31" s="129"/>
      <c r="AQ31" s="129"/>
      <c r="AR31" s="231"/>
    </row>
    <row r="32" spans="1:44" ht="14.25" customHeight="1">
      <c r="A32" s="212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29"/>
      <c r="J32" s="129"/>
      <c r="K32" s="129"/>
      <c r="L32" s="129"/>
      <c r="M32" s="129"/>
      <c r="N32" s="147"/>
      <c r="O32" s="147"/>
      <c r="P32" s="129"/>
      <c r="Q32" s="129"/>
      <c r="R32" s="129"/>
      <c r="S32" s="129"/>
      <c r="T32" s="129"/>
      <c r="U32" s="129"/>
      <c r="V32" s="231"/>
      <c r="W32" s="231"/>
      <c r="X32" s="129"/>
      <c r="Y32" s="129"/>
      <c r="Z32" s="129"/>
      <c r="AA32" s="129"/>
      <c r="AB32" s="129"/>
      <c r="AC32" s="129"/>
      <c r="AD32" s="129"/>
      <c r="AE32" s="129"/>
      <c r="AF32" s="129"/>
      <c r="AG32" s="231"/>
      <c r="AH32" s="231"/>
      <c r="AI32" s="129"/>
      <c r="AJ32" s="129"/>
      <c r="AK32" s="129"/>
      <c r="AL32" s="129"/>
      <c r="AM32" s="129"/>
      <c r="AN32" s="129"/>
      <c r="AO32" s="129"/>
      <c r="AP32" s="129"/>
      <c r="AQ32" s="129"/>
      <c r="AR32" s="231"/>
    </row>
    <row r="33" spans="1:44" ht="14.25" customHeight="1">
      <c r="A33" s="212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29"/>
      <c r="J33" s="129"/>
      <c r="K33" s="129"/>
      <c r="L33" s="129"/>
      <c r="M33" s="129"/>
      <c r="N33" s="147"/>
      <c r="O33" s="147"/>
      <c r="P33" s="129"/>
      <c r="Q33" s="129"/>
      <c r="R33" s="129"/>
      <c r="S33" s="129"/>
      <c r="T33" s="129"/>
      <c r="U33" s="129"/>
      <c r="V33" s="231"/>
      <c r="W33" s="231"/>
      <c r="X33" s="129"/>
      <c r="Y33" s="129"/>
      <c r="Z33" s="129"/>
      <c r="AA33" s="129"/>
      <c r="AB33" s="129"/>
      <c r="AC33" s="129"/>
      <c r="AD33" s="129"/>
      <c r="AE33" s="129"/>
      <c r="AF33" s="129"/>
      <c r="AG33" s="231"/>
      <c r="AH33" s="231"/>
      <c r="AI33" s="129"/>
      <c r="AJ33" s="129"/>
      <c r="AK33" s="129"/>
      <c r="AL33" s="129"/>
      <c r="AM33" s="129"/>
      <c r="AN33" s="129"/>
      <c r="AO33" s="129"/>
      <c r="AP33" s="129"/>
      <c r="AQ33" s="129"/>
      <c r="AR33" s="231"/>
    </row>
    <row r="34" spans="1:44" ht="14.25" customHeight="1">
      <c r="A34" s="212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29"/>
      <c r="J34" s="129"/>
      <c r="K34" s="129"/>
      <c r="L34" s="129"/>
      <c r="M34" s="129"/>
      <c r="N34" s="147"/>
      <c r="O34" s="147"/>
      <c r="P34" s="129"/>
      <c r="Q34" s="129"/>
      <c r="R34" s="129"/>
      <c r="S34" s="129"/>
      <c r="T34" s="129"/>
      <c r="U34" s="129"/>
      <c r="V34" s="231"/>
      <c r="W34" s="231"/>
      <c r="X34" s="129"/>
      <c r="Y34" s="129"/>
      <c r="Z34" s="129"/>
      <c r="AA34" s="129"/>
      <c r="AB34" s="129"/>
      <c r="AC34" s="129"/>
      <c r="AD34" s="129"/>
      <c r="AE34" s="129"/>
      <c r="AF34" s="129"/>
      <c r="AG34" s="231"/>
      <c r="AH34" s="231"/>
      <c r="AI34" s="129"/>
      <c r="AJ34" s="129"/>
      <c r="AK34" s="129"/>
      <c r="AL34" s="129"/>
      <c r="AM34" s="129"/>
      <c r="AN34" s="129"/>
      <c r="AO34" s="129"/>
      <c r="AP34" s="129"/>
      <c r="AQ34" s="129"/>
      <c r="AR34" s="231"/>
    </row>
    <row r="35" spans="1:44" ht="14.25" customHeight="1">
      <c r="A35" s="212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29"/>
      <c r="J35" s="129"/>
      <c r="K35" s="129"/>
      <c r="L35" s="129"/>
      <c r="M35" s="129"/>
      <c r="N35" s="147"/>
      <c r="O35" s="147"/>
      <c r="P35" s="129"/>
      <c r="Q35" s="129"/>
      <c r="R35" s="129"/>
      <c r="S35" s="129"/>
      <c r="T35" s="129"/>
      <c r="U35" s="129"/>
      <c r="V35" s="231"/>
      <c r="W35" s="231"/>
      <c r="X35" s="129"/>
      <c r="Y35" s="129"/>
      <c r="Z35" s="129"/>
      <c r="AA35" s="129"/>
      <c r="AB35" s="129"/>
      <c r="AC35" s="129"/>
      <c r="AD35" s="129"/>
      <c r="AE35" s="129"/>
      <c r="AF35" s="129"/>
      <c r="AG35" s="231"/>
      <c r="AH35" s="231"/>
      <c r="AI35" s="129"/>
      <c r="AJ35" s="129"/>
      <c r="AK35" s="129"/>
      <c r="AL35" s="129"/>
      <c r="AM35" s="129"/>
      <c r="AN35" s="129"/>
      <c r="AO35" s="129"/>
      <c r="AP35" s="129"/>
      <c r="AQ35" s="129"/>
      <c r="AR35" s="231"/>
    </row>
    <row r="36" spans="1:44" ht="14.25" customHeight="1">
      <c r="A36" s="212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29"/>
      <c r="J36" s="129"/>
      <c r="K36" s="129"/>
      <c r="L36" s="129"/>
      <c r="M36" s="129"/>
      <c r="N36" s="147"/>
      <c r="O36" s="147"/>
      <c r="P36" s="129"/>
      <c r="Q36" s="129"/>
      <c r="R36" s="129"/>
      <c r="S36" s="129"/>
      <c r="T36" s="129"/>
      <c r="U36" s="129"/>
      <c r="V36" s="231"/>
      <c r="W36" s="231"/>
      <c r="X36" s="129"/>
      <c r="Y36" s="129"/>
      <c r="Z36" s="129"/>
      <c r="AA36" s="129"/>
      <c r="AB36" s="129"/>
      <c r="AC36" s="129"/>
      <c r="AD36" s="129"/>
      <c r="AE36" s="129"/>
      <c r="AF36" s="129"/>
      <c r="AG36" s="231"/>
      <c r="AH36" s="231"/>
      <c r="AI36" s="129"/>
      <c r="AJ36" s="129"/>
      <c r="AK36" s="129"/>
      <c r="AL36" s="129"/>
      <c r="AM36" s="129"/>
      <c r="AN36" s="129"/>
      <c r="AO36" s="129"/>
      <c r="AP36" s="129"/>
      <c r="AQ36" s="129"/>
      <c r="AR36" s="231"/>
    </row>
    <row r="37" spans="1:44" ht="14.25" customHeight="1">
      <c r="A37" s="212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29"/>
      <c r="J37" s="129"/>
      <c r="K37" s="129"/>
      <c r="L37" s="129"/>
      <c r="M37" s="129"/>
      <c r="N37" s="147"/>
      <c r="O37" s="147"/>
      <c r="P37" s="129"/>
      <c r="Q37" s="129"/>
      <c r="R37" s="129"/>
      <c r="S37" s="129"/>
      <c r="T37" s="129"/>
      <c r="U37" s="129"/>
      <c r="V37" s="231"/>
      <c r="W37" s="231"/>
      <c r="X37" s="129"/>
      <c r="Y37" s="129"/>
      <c r="Z37" s="129"/>
      <c r="AA37" s="129"/>
      <c r="AB37" s="129"/>
      <c r="AC37" s="129"/>
      <c r="AD37" s="129"/>
      <c r="AE37" s="129"/>
      <c r="AF37" s="129"/>
      <c r="AG37" s="231"/>
      <c r="AH37" s="231"/>
      <c r="AI37" s="129"/>
      <c r="AJ37" s="129"/>
      <c r="AK37" s="129"/>
      <c r="AL37" s="129"/>
      <c r="AM37" s="129"/>
      <c r="AN37" s="129"/>
      <c r="AO37" s="129"/>
      <c r="AP37" s="129"/>
      <c r="AQ37" s="129"/>
      <c r="AR37" s="231"/>
    </row>
    <row r="38" spans="1:44" ht="14.25" customHeight="1">
      <c r="A38" s="212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29"/>
      <c r="J38" s="129"/>
      <c r="K38" s="129"/>
      <c r="L38" s="129"/>
      <c r="M38" s="129"/>
      <c r="N38" s="147"/>
      <c r="O38" s="147"/>
      <c r="P38" s="129"/>
      <c r="Q38" s="129"/>
      <c r="R38" s="129"/>
      <c r="S38" s="129"/>
      <c r="T38" s="129"/>
      <c r="U38" s="129"/>
      <c r="V38" s="231"/>
      <c r="W38" s="231"/>
      <c r="X38" s="129"/>
      <c r="Y38" s="129"/>
      <c r="Z38" s="129"/>
      <c r="AA38" s="129"/>
      <c r="AB38" s="129"/>
      <c r="AC38" s="129"/>
      <c r="AD38" s="129"/>
      <c r="AE38" s="129"/>
      <c r="AF38" s="129"/>
      <c r="AG38" s="231"/>
      <c r="AH38" s="231"/>
      <c r="AI38" s="129"/>
      <c r="AJ38" s="129"/>
      <c r="AK38" s="129"/>
      <c r="AL38" s="129"/>
      <c r="AM38" s="129"/>
      <c r="AN38" s="129"/>
      <c r="AO38" s="129"/>
      <c r="AP38" s="129"/>
      <c r="AQ38" s="129"/>
      <c r="AR38" s="231"/>
    </row>
    <row r="39" spans="1:44" ht="14.25" customHeight="1">
      <c r="A39" s="212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29"/>
      <c r="J39" s="129"/>
      <c r="K39" s="129"/>
      <c r="L39" s="129"/>
      <c r="M39" s="129"/>
      <c r="N39" s="147"/>
      <c r="O39" s="147"/>
      <c r="P39" s="129"/>
      <c r="Q39" s="129"/>
      <c r="R39" s="129"/>
      <c r="S39" s="129"/>
      <c r="T39" s="129"/>
      <c r="U39" s="129"/>
      <c r="V39" s="231"/>
      <c r="W39" s="231"/>
      <c r="X39" s="123"/>
      <c r="Y39" s="123"/>
      <c r="Z39" s="123"/>
      <c r="AA39" s="123"/>
      <c r="AB39" s="123"/>
      <c r="AC39" s="123"/>
      <c r="AD39" s="123"/>
      <c r="AE39" s="123"/>
      <c r="AF39" s="123"/>
      <c r="AG39" s="231"/>
      <c r="AH39" s="231"/>
      <c r="AI39" s="123"/>
      <c r="AJ39" s="123"/>
      <c r="AK39" s="123"/>
      <c r="AL39" s="123"/>
      <c r="AM39" s="123"/>
      <c r="AN39" s="123"/>
      <c r="AO39" s="123"/>
      <c r="AP39" s="123"/>
      <c r="AQ39" s="123"/>
      <c r="AR39" s="231"/>
    </row>
    <row r="40" spans="1:44" ht="14.25" customHeight="1">
      <c r="A40" s="212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29"/>
      <c r="J40" s="129"/>
      <c r="K40" s="129"/>
      <c r="L40" s="129"/>
      <c r="M40" s="129"/>
      <c r="N40" s="147"/>
      <c r="O40" s="147"/>
      <c r="P40" s="129"/>
      <c r="Q40" s="129"/>
      <c r="R40" s="129"/>
      <c r="S40" s="129"/>
      <c r="T40" s="129"/>
      <c r="U40" s="129"/>
      <c r="V40" s="231"/>
      <c r="W40" s="231"/>
      <c r="X40" s="123"/>
      <c r="Y40" s="123"/>
      <c r="Z40" s="123"/>
      <c r="AA40" s="123"/>
      <c r="AB40" s="123"/>
      <c r="AC40" s="123"/>
      <c r="AD40" s="123"/>
      <c r="AE40" s="123"/>
      <c r="AF40" s="123"/>
      <c r="AG40" s="231"/>
      <c r="AH40" s="231"/>
      <c r="AI40" s="123"/>
      <c r="AJ40" s="123"/>
      <c r="AK40" s="123"/>
      <c r="AL40" s="123"/>
      <c r="AM40" s="123"/>
      <c r="AN40" s="123"/>
      <c r="AO40" s="123"/>
      <c r="AP40" s="123"/>
      <c r="AQ40" s="123"/>
      <c r="AR40" s="231"/>
    </row>
    <row r="41" spans="1:44" ht="14.25" customHeight="1">
      <c r="A41" s="212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29"/>
      <c r="J41" s="129"/>
      <c r="K41" s="129"/>
      <c r="L41" s="129"/>
      <c r="M41" s="129"/>
      <c r="N41" s="147"/>
      <c r="O41" s="147"/>
      <c r="P41" s="129"/>
      <c r="Q41" s="129"/>
      <c r="R41" s="129"/>
      <c r="S41" s="129"/>
      <c r="T41" s="129"/>
      <c r="U41" s="129"/>
      <c r="V41" s="231"/>
      <c r="W41" s="231"/>
      <c r="X41" s="123"/>
      <c r="Y41" s="123"/>
      <c r="Z41" s="123"/>
      <c r="AA41" s="123"/>
      <c r="AB41" s="123"/>
      <c r="AC41" s="123"/>
      <c r="AD41" s="123"/>
      <c r="AE41" s="123"/>
      <c r="AF41" s="123"/>
      <c r="AG41" s="231"/>
      <c r="AH41" s="231"/>
      <c r="AI41" s="123"/>
      <c r="AJ41" s="123"/>
      <c r="AK41" s="123"/>
      <c r="AL41" s="123"/>
      <c r="AM41" s="123"/>
      <c r="AN41" s="123"/>
      <c r="AO41" s="123"/>
      <c r="AP41" s="123"/>
      <c r="AQ41" s="123"/>
      <c r="AR41" s="231"/>
    </row>
    <row r="42" spans="1:44" ht="14.25" customHeight="1">
      <c r="A42" s="212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29"/>
      <c r="J42" s="129"/>
      <c r="K42" s="129"/>
      <c r="L42" s="129"/>
      <c r="M42" s="129"/>
      <c r="N42" s="148"/>
      <c r="O42" s="148"/>
      <c r="P42" s="129"/>
      <c r="Q42" s="129"/>
      <c r="R42" s="129"/>
      <c r="S42" s="129"/>
      <c r="T42" s="129"/>
      <c r="U42" s="129"/>
      <c r="V42" s="231"/>
      <c r="W42" s="231"/>
      <c r="X42" s="123"/>
      <c r="Y42" s="123"/>
      <c r="Z42" s="123"/>
      <c r="AA42" s="123"/>
      <c r="AB42" s="123"/>
      <c r="AC42" s="123"/>
      <c r="AD42" s="123"/>
      <c r="AE42" s="123"/>
      <c r="AF42" s="123"/>
      <c r="AG42" s="231"/>
      <c r="AH42" s="231"/>
      <c r="AI42" s="123"/>
      <c r="AJ42" s="123"/>
      <c r="AK42" s="123"/>
      <c r="AL42" s="123"/>
      <c r="AM42" s="123"/>
      <c r="AN42" s="123"/>
      <c r="AO42" s="123"/>
      <c r="AP42" s="123"/>
      <c r="AQ42" s="123"/>
      <c r="AR42" s="231"/>
    </row>
    <row r="43" spans="1:44" ht="14.25" customHeight="1">
      <c r="A43" s="212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29"/>
      <c r="J43" s="129"/>
      <c r="K43" s="129"/>
      <c r="L43" s="129"/>
      <c r="M43" s="129"/>
      <c r="N43" s="147"/>
      <c r="O43" s="147"/>
      <c r="P43" s="129"/>
      <c r="Q43" s="129"/>
      <c r="R43" s="129"/>
      <c r="S43" s="129"/>
      <c r="T43" s="129"/>
      <c r="U43" s="129"/>
      <c r="V43" s="231"/>
      <c r="W43" s="231"/>
      <c r="X43" s="123"/>
      <c r="Y43" s="123"/>
      <c r="Z43" s="123"/>
      <c r="AA43" s="123"/>
      <c r="AB43" s="123"/>
      <c r="AC43" s="123"/>
      <c r="AD43" s="123"/>
      <c r="AE43" s="123"/>
      <c r="AF43" s="123"/>
      <c r="AG43" s="231"/>
      <c r="AH43" s="231"/>
      <c r="AI43" s="123"/>
      <c r="AJ43" s="123"/>
      <c r="AK43" s="123"/>
      <c r="AL43" s="123"/>
      <c r="AM43" s="123"/>
      <c r="AN43" s="123"/>
      <c r="AO43" s="123"/>
      <c r="AP43" s="123"/>
      <c r="AQ43" s="123"/>
      <c r="AR43" s="231"/>
    </row>
    <row r="44" spans="1:44" ht="14.25" customHeight="1">
      <c r="A44" s="212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29"/>
      <c r="J44" s="129"/>
      <c r="K44" s="129"/>
      <c r="L44" s="129"/>
      <c r="M44" s="129"/>
      <c r="N44" s="147"/>
      <c r="O44" s="147"/>
      <c r="P44" s="129"/>
      <c r="Q44" s="129"/>
      <c r="R44" s="129"/>
      <c r="S44" s="129"/>
      <c r="T44" s="129"/>
      <c r="U44" s="129"/>
      <c r="V44" s="231"/>
      <c r="W44" s="231"/>
      <c r="X44" s="123"/>
      <c r="Y44" s="123"/>
      <c r="Z44" s="123"/>
      <c r="AA44" s="123"/>
      <c r="AB44" s="123"/>
      <c r="AC44" s="123"/>
      <c r="AD44" s="123"/>
      <c r="AE44" s="123"/>
      <c r="AF44" s="123"/>
      <c r="AG44" s="231"/>
      <c r="AH44" s="231"/>
      <c r="AI44" s="123"/>
      <c r="AJ44" s="123"/>
      <c r="AK44" s="123"/>
      <c r="AL44" s="123"/>
      <c r="AM44" s="123"/>
      <c r="AN44" s="123"/>
      <c r="AO44" s="123"/>
      <c r="AP44" s="123"/>
      <c r="AQ44" s="123"/>
      <c r="AR44" s="231"/>
    </row>
    <row r="45" spans="1:44" ht="14.25" customHeight="1">
      <c r="A45" s="212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29"/>
      <c r="J45" s="129"/>
      <c r="K45" s="129"/>
      <c r="L45" s="129"/>
      <c r="M45" s="129"/>
      <c r="N45" s="147"/>
      <c r="O45" s="147"/>
      <c r="P45" s="129"/>
      <c r="Q45" s="129"/>
      <c r="R45" s="129"/>
      <c r="S45" s="129"/>
      <c r="T45" s="129"/>
      <c r="U45" s="129"/>
      <c r="V45" s="231"/>
      <c r="W45" s="231"/>
      <c r="X45" s="123"/>
      <c r="Y45" s="123"/>
      <c r="Z45" s="123"/>
      <c r="AA45" s="123"/>
      <c r="AB45" s="123"/>
      <c r="AC45" s="123"/>
      <c r="AD45" s="123"/>
      <c r="AE45" s="123"/>
      <c r="AF45" s="123"/>
      <c r="AG45" s="231"/>
      <c r="AH45" s="231"/>
      <c r="AI45" s="123"/>
      <c r="AJ45" s="123"/>
      <c r="AK45" s="123"/>
      <c r="AL45" s="123"/>
      <c r="AM45" s="123"/>
      <c r="AN45" s="123"/>
      <c r="AO45" s="123"/>
      <c r="AP45" s="123"/>
      <c r="AQ45" s="123"/>
      <c r="AR45" s="231"/>
    </row>
    <row r="46" spans="1:44" ht="14.25" customHeight="1">
      <c r="A46" s="212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29"/>
      <c r="J46" s="129"/>
      <c r="K46" s="129"/>
      <c r="L46" s="129"/>
      <c r="M46" s="129"/>
      <c r="N46" s="147"/>
      <c r="O46" s="147"/>
      <c r="P46" s="129"/>
      <c r="Q46" s="129"/>
      <c r="R46" s="129"/>
      <c r="S46" s="129"/>
      <c r="T46" s="129"/>
      <c r="U46" s="129"/>
      <c r="V46" s="231"/>
      <c r="W46" s="231"/>
      <c r="X46" s="123"/>
      <c r="Y46" s="123"/>
      <c r="Z46" s="123"/>
      <c r="AA46" s="123"/>
      <c r="AB46" s="123"/>
      <c r="AC46" s="123"/>
      <c r="AD46" s="123"/>
      <c r="AE46" s="123"/>
      <c r="AF46" s="123"/>
      <c r="AG46" s="231"/>
      <c r="AH46" s="231"/>
      <c r="AI46" s="123"/>
      <c r="AJ46" s="123"/>
      <c r="AK46" s="123"/>
      <c r="AL46" s="123"/>
      <c r="AM46" s="123"/>
      <c r="AN46" s="123"/>
      <c r="AO46" s="123"/>
      <c r="AP46" s="123"/>
      <c r="AQ46" s="123"/>
      <c r="AR46" s="231"/>
    </row>
    <row r="47" spans="1:44" ht="14.25" customHeight="1">
      <c r="A47" s="212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29"/>
      <c r="J47" s="129"/>
      <c r="K47" s="129"/>
      <c r="L47" s="129"/>
      <c r="M47" s="129"/>
      <c r="N47" s="147"/>
      <c r="O47" s="147"/>
      <c r="P47" s="129"/>
      <c r="Q47" s="129"/>
      <c r="R47" s="129"/>
      <c r="S47" s="129"/>
      <c r="T47" s="129"/>
      <c r="U47" s="129"/>
      <c r="V47" s="231"/>
      <c r="W47" s="231"/>
      <c r="X47" s="123"/>
      <c r="Y47" s="123"/>
      <c r="Z47" s="123"/>
      <c r="AA47" s="123"/>
      <c r="AB47" s="123"/>
      <c r="AC47" s="123"/>
      <c r="AD47" s="123"/>
      <c r="AE47" s="123"/>
      <c r="AF47" s="123"/>
      <c r="AG47" s="231"/>
      <c r="AH47" s="231"/>
      <c r="AI47" s="123"/>
      <c r="AJ47" s="123"/>
      <c r="AK47" s="123"/>
      <c r="AL47" s="123"/>
      <c r="AM47" s="123"/>
      <c r="AN47" s="123"/>
      <c r="AO47" s="123"/>
      <c r="AP47" s="123"/>
      <c r="AQ47" s="123"/>
      <c r="AR47" s="231"/>
    </row>
    <row r="48" spans="1:44" ht="14.25" customHeight="1">
      <c r="A48" s="212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29"/>
      <c r="J48" s="129"/>
      <c r="K48" s="129"/>
      <c r="L48" s="129"/>
      <c r="M48" s="129"/>
      <c r="N48" s="147"/>
      <c r="O48" s="147"/>
      <c r="P48" s="129"/>
      <c r="Q48" s="129"/>
      <c r="R48" s="129"/>
      <c r="S48" s="129"/>
      <c r="T48" s="129"/>
      <c r="U48" s="129"/>
      <c r="V48" s="231"/>
      <c r="W48" s="231"/>
      <c r="X48" s="123"/>
      <c r="Y48" s="123"/>
      <c r="Z48" s="123"/>
      <c r="AA48" s="123"/>
      <c r="AB48" s="123"/>
      <c r="AC48" s="123"/>
      <c r="AD48" s="123"/>
      <c r="AE48" s="123"/>
      <c r="AF48" s="123"/>
      <c r="AG48" s="231"/>
      <c r="AH48" s="231"/>
      <c r="AI48" s="123"/>
      <c r="AJ48" s="123"/>
      <c r="AK48" s="123"/>
      <c r="AL48" s="123"/>
      <c r="AM48" s="123"/>
      <c r="AN48" s="123"/>
      <c r="AO48" s="123"/>
      <c r="AP48" s="123"/>
      <c r="AQ48" s="123"/>
      <c r="AR48" s="231"/>
    </row>
    <row r="49" spans="1:44" ht="14.25" customHeight="1">
      <c r="A49" s="212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29"/>
      <c r="J49" s="129"/>
      <c r="K49" s="129"/>
      <c r="L49" s="129"/>
      <c r="M49" s="129"/>
      <c r="N49" s="147"/>
      <c r="O49" s="147"/>
      <c r="P49" s="129"/>
      <c r="Q49" s="129"/>
      <c r="R49" s="129"/>
      <c r="S49" s="129"/>
      <c r="T49" s="129"/>
      <c r="U49" s="129"/>
      <c r="V49" s="231"/>
      <c r="W49" s="231"/>
      <c r="X49" s="123"/>
      <c r="Y49" s="123"/>
      <c r="Z49" s="123"/>
      <c r="AA49" s="123"/>
      <c r="AB49" s="123"/>
      <c r="AC49" s="123"/>
      <c r="AD49" s="123"/>
      <c r="AE49" s="123"/>
      <c r="AF49" s="123"/>
      <c r="AG49" s="231"/>
      <c r="AH49" s="231"/>
      <c r="AI49" s="123"/>
      <c r="AJ49" s="123"/>
      <c r="AK49" s="123"/>
      <c r="AL49" s="123"/>
      <c r="AM49" s="123"/>
      <c r="AN49" s="123"/>
      <c r="AO49" s="123"/>
      <c r="AP49" s="123"/>
      <c r="AQ49" s="123"/>
      <c r="AR49" s="231"/>
    </row>
    <row r="50" spans="1:44" ht="14.25" customHeight="1">
      <c r="A50" s="212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29"/>
      <c r="J50" s="129"/>
      <c r="K50" s="129"/>
      <c r="L50" s="129"/>
      <c r="M50" s="129"/>
      <c r="N50" s="147"/>
      <c r="O50" s="147"/>
      <c r="P50" s="129"/>
      <c r="Q50" s="129"/>
      <c r="R50" s="129"/>
      <c r="S50" s="129"/>
      <c r="T50" s="129"/>
      <c r="U50" s="129"/>
      <c r="V50" s="231"/>
      <c r="W50" s="231"/>
      <c r="X50" s="123"/>
      <c r="Y50" s="123"/>
      <c r="Z50" s="123"/>
      <c r="AA50" s="123"/>
      <c r="AB50" s="123"/>
      <c r="AC50" s="123"/>
      <c r="AD50" s="123"/>
      <c r="AE50" s="123"/>
      <c r="AF50" s="123"/>
      <c r="AG50" s="231"/>
      <c r="AH50" s="231"/>
      <c r="AI50" s="123"/>
      <c r="AJ50" s="123"/>
      <c r="AK50" s="123"/>
      <c r="AL50" s="123"/>
      <c r="AM50" s="123"/>
      <c r="AN50" s="123"/>
      <c r="AO50" s="123"/>
      <c r="AP50" s="123"/>
      <c r="AQ50" s="123"/>
      <c r="AR50" s="231"/>
    </row>
    <row r="51" spans="1:44" ht="14.25" customHeight="1">
      <c r="A51" s="212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29"/>
      <c r="J51" s="129"/>
      <c r="K51" s="129"/>
      <c r="L51" s="129"/>
      <c r="M51" s="129"/>
      <c r="N51" s="147"/>
      <c r="O51" s="147"/>
      <c r="P51" s="129"/>
      <c r="Q51" s="129"/>
      <c r="R51" s="129"/>
      <c r="S51" s="129"/>
      <c r="T51" s="129"/>
      <c r="U51" s="129"/>
      <c r="V51" s="231"/>
      <c r="W51" s="231"/>
      <c r="X51" s="123"/>
      <c r="Y51" s="123"/>
      <c r="Z51" s="123"/>
      <c r="AA51" s="123"/>
      <c r="AB51" s="123"/>
      <c r="AC51" s="123"/>
      <c r="AD51" s="123"/>
      <c r="AE51" s="123"/>
      <c r="AF51" s="123"/>
      <c r="AG51" s="231"/>
      <c r="AH51" s="231"/>
      <c r="AI51" s="123"/>
      <c r="AJ51" s="123"/>
      <c r="AK51" s="123"/>
      <c r="AL51" s="123"/>
      <c r="AM51" s="123"/>
      <c r="AN51" s="123"/>
      <c r="AO51" s="123"/>
      <c r="AP51" s="123"/>
      <c r="AQ51" s="123"/>
      <c r="AR51" s="231"/>
    </row>
    <row r="52" spans="1:44" ht="14.25" customHeight="1">
      <c r="A52" s="212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29"/>
      <c r="J52" s="129"/>
      <c r="K52" s="129"/>
      <c r="L52" s="129"/>
      <c r="M52" s="129"/>
      <c r="N52" s="147"/>
      <c r="O52" s="147"/>
      <c r="P52" s="129"/>
      <c r="Q52" s="129"/>
      <c r="R52" s="129"/>
      <c r="S52" s="129"/>
      <c r="T52" s="129"/>
      <c r="U52" s="129"/>
      <c r="V52" s="231"/>
      <c r="W52" s="231"/>
      <c r="X52" s="123"/>
      <c r="Y52" s="123"/>
      <c r="Z52" s="123"/>
      <c r="AA52" s="123"/>
      <c r="AB52" s="123"/>
      <c r="AC52" s="123"/>
      <c r="AD52" s="123"/>
      <c r="AE52" s="123"/>
      <c r="AF52" s="123"/>
      <c r="AG52" s="231"/>
      <c r="AH52" s="231"/>
      <c r="AI52" s="123"/>
      <c r="AJ52" s="123"/>
      <c r="AK52" s="123"/>
      <c r="AL52" s="123"/>
      <c r="AM52" s="123"/>
      <c r="AN52" s="123"/>
      <c r="AO52" s="123"/>
      <c r="AP52" s="123"/>
      <c r="AQ52" s="123"/>
      <c r="AR52" s="231"/>
    </row>
    <row r="53" spans="1:44" ht="14.25" customHeight="1">
      <c r="A53" s="212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29"/>
      <c r="J53" s="129"/>
      <c r="K53" s="129"/>
      <c r="L53" s="129"/>
      <c r="M53" s="129"/>
      <c r="N53" s="147"/>
      <c r="O53" s="147"/>
      <c r="P53" s="129"/>
      <c r="Q53" s="129"/>
      <c r="R53" s="129"/>
      <c r="S53" s="129"/>
      <c r="T53" s="129"/>
      <c r="U53" s="129"/>
      <c r="V53" s="231"/>
      <c r="W53" s="231"/>
      <c r="X53" s="123"/>
      <c r="Y53" s="123"/>
      <c r="Z53" s="123"/>
      <c r="AA53" s="123"/>
      <c r="AB53" s="123"/>
      <c r="AC53" s="123"/>
      <c r="AD53" s="123"/>
      <c r="AE53" s="123"/>
      <c r="AF53" s="123"/>
      <c r="AG53" s="231"/>
      <c r="AH53" s="231"/>
      <c r="AI53" s="123"/>
      <c r="AJ53" s="123"/>
      <c r="AK53" s="123"/>
      <c r="AL53" s="123"/>
      <c r="AM53" s="123"/>
      <c r="AN53" s="123"/>
      <c r="AO53" s="123"/>
      <c r="AP53" s="123"/>
      <c r="AQ53" s="123"/>
      <c r="AR53" s="231"/>
    </row>
    <row r="54" spans="1:44" ht="14.25" customHeight="1">
      <c r="A54" s="212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29"/>
      <c r="J54" s="129"/>
      <c r="K54" s="129"/>
      <c r="L54" s="129"/>
      <c r="M54" s="129"/>
      <c r="N54" s="147"/>
      <c r="O54" s="147"/>
      <c r="P54" s="129"/>
      <c r="Q54" s="129"/>
      <c r="R54" s="129"/>
      <c r="S54" s="129"/>
      <c r="T54" s="129"/>
      <c r="U54" s="129"/>
      <c r="V54" s="231"/>
      <c r="W54" s="231"/>
      <c r="X54" s="123"/>
      <c r="Y54" s="123"/>
      <c r="Z54" s="123"/>
      <c r="AA54" s="123"/>
      <c r="AB54" s="123"/>
      <c r="AC54" s="123"/>
      <c r="AD54" s="123"/>
      <c r="AE54" s="123"/>
      <c r="AF54" s="123"/>
      <c r="AG54" s="231"/>
      <c r="AH54" s="231"/>
      <c r="AI54" s="123"/>
      <c r="AJ54" s="123"/>
      <c r="AK54" s="123"/>
      <c r="AL54" s="123"/>
      <c r="AM54" s="123"/>
      <c r="AN54" s="123"/>
      <c r="AO54" s="123"/>
      <c r="AP54" s="123"/>
      <c r="AQ54" s="123"/>
      <c r="AR54" s="231"/>
    </row>
    <row r="55" spans="1:44" ht="14.25" customHeight="1">
      <c r="A55" s="212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29"/>
      <c r="J55" s="129"/>
      <c r="K55" s="129"/>
      <c r="L55" s="129"/>
      <c r="M55" s="129"/>
      <c r="N55" s="147"/>
      <c r="O55" s="147"/>
      <c r="P55" s="129"/>
      <c r="Q55" s="129"/>
      <c r="R55" s="129"/>
      <c r="S55" s="129"/>
      <c r="T55" s="129"/>
      <c r="U55" s="129"/>
      <c r="V55" s="231"/>
      <c r="W55" s="231"/>
      <c r="X55" s="123"/>
      <c r="Y55" s="123"/>
      <c r="Z55" s="123"/>
      <c r="AA55" s="123"/>
      <c r="AB55" s="123"/>
      <c r="AC55" s="123"/>
      <c r="AD55" s="123"/>
      <c r="AE55" s="123"/>
      <c r="AF55" s="123"/>
      <c r="AG55" s="231"/>
      <c r="AH55" s="231"/>
      <c r="AI55" s="123"/>
      <c r="AJ55" s="123"/>
      <c r="AK55" s="123"/>
      <c r="AL55" s="123"/>
      <c r="AM55" s="123"/>
      <c r="AN55" s="123"/>
      <c r="AO55" s="123"/>
      <c r="AP55" s="123"/>
      <c r="AQ55" s="123"/>
      <c r="AR55" s="231"/>
    </row>
    <row r="56" spans="1:44" ht="14.25" customHeight="1">
      <c r="A56" s="212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29"/>
      <c r="J56" s="129"/>
      <c r="K56" s="129"/>
      <c r="L56" s="129"/>
      <c r="M56" s="129"/>
      <c r="N56" s="147"/>
      <c r="O56" s="147"/>
      <c r="P56" s="129"/>
      <c r="Q56" s="129"/>
      <c r="R56" s="129"/>
      <c r="S56" s="129"/>
      <c r="T56" s="129"/>
      <c r="U56" s="129"/>
      <c r="V56" s="231"/>
      <c r="W56" s="231"/>
      <c r="X56" s="123"/>
      <c r="Y56" s="123"/>
      <c r="Z56" s="123"/>
      <c r="AA56" s="123"/>
      <c r="AB56" s="123"/>
      <c r="AC56" s="123"/>
      <c r="AD56" s="123"/>
      <c r="AE56" s="123"/>
      <c r="AF56" s="123"/>
      <c r="AG56" s="231"/>
      <c r="AH56" s="231"/>
      <c r="AI56" s="123"/>
      <c r="AJ56" s="123"/>
      <c r="AK56" s="123"/>
      <c r="AL56" s="123"/>
      <c r="AM56" s="123"/>
      <c r="AN56" s="123"/>
      <c r="AO56" s="123"/>
      <c r="AP56" s="123"/>
      <c r="AQ56" s="123"/>
      <c r="AR56" s="231"/>
    </row>
    <row r="57" spans="1:44" ht="14.25" customHeight="1">
      <c r="A57" s="212"/>
      <c r="B57" s="5" t="s">
        <v>62</v>
      </c>
      <c r="C57" s="6" t="s">
        <v>62</v>
      </c>
      <c r="D57" s="6"/>
      <c r="E57" s="5"/>
      <c r="F57" s="5"/>
      <c r="G57" s="5"/>
      <c r="H57" s="5"/>
      <c r="I57" s="5" t="s">
        <v>62</v>
      </c>
      <c r="J57" s="5" t="s">
        <v>62</v>
      </c>
      <c r="K57" s="5" t="s">
        <v>62</v>
      </c>
      <c r="L57" s="5" t="s">
        <v>62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14.25" customHeight="1">
      <c r="A58" s="212"/>
    </row>
    <row r="59" spans="1:44" ht="14.25" customHeight="1">
      <c r="A59" s="212"/>
      <c r="B59" s="381" t="s">
        <v>166</v>
      </c>
      <c r="C59" s="381"/>
      <c r="AB59" s="304"/>
      <c r="AC59" s="304"/>
      <c r="AD59" s="304"/>
      <c r="AE59" s="304"/>
      <c r="AF59" s="305"/>
      <c r="AM59" s="389">
        <f>Data_Sekolah!$D$26</f>
        <v>0</v>
      </c>
      <c r="AN59" s="389"/>
      <c r="AO59" s="389"/>
      <c r="AP59" s="389"/>
      <c r="AQ59" s="388"/>
    </row>
    <row r="60" spans="1:44" ht="14.25" customHeight="1">
      <c r="A60" s="212"/>
      <c r="B60" s="381"/>
      <c r="C60" s="381"/>
      <c r="AB60" s="305"/>
      <c r="AC60" s="305"/>
      <c r="AD60" s="305"/>
      <c r="AE60" s="305"/>
      <c r="AF60" s="305"/>
      <c r="AM60" s="388" t="s">
        <v>172</v>
      </c>
      <c r="AN60" s="388"/>
      <c r="AO60" s="388"/>
      <c r="AP60" s="388"/>
      <c r="AQ60" s="388"/>
    </row>
    <row r="61" spans="1:44" ht="14.25" customHeight="1">
      <c r="A61" s="212"/>
      <c r="B61" s="381"/>
      <c r="C61" s="381"/>
      <c r="AB61" s="296"/>
      <c r="AC61" s="296"/>
      <c r="AD61" s="296"/>
      <c r="AE61" s="296"/>
      <c r="AF61" s="296"/>
      <c r="AM61" s="296"/>
      <c r="AN61" s="296"/>
      <c r="AO61" s="296"/>
      <c r="AP61" s="296"/>
      <c r="AQ61" s="296"/>
    </row>
    <row r="62" spans="1:44" ht="14.25" customHeight="1">
      <c r="A62" s="212"/>
      <c r="B62" s="381"/>
      <c r="C62" s="381"/>
      <c r="AB62" s="296"/>
      <c r="AC62" s="296"/>
      <c r="AD62" s="296"/>
      <c r="AE62" s="296"/>
      <c r="AF62" s="296"/>
      <c r="AM62" s="296"/>
      <c r="AN62" s="296"/>
      <c r="AO62" s="296"/>
      <c r="AP62" s="296"/>
      <c r="AQ62" s="296"/>
    </row>
    <row r="63" spans="1:44" ht="14.25" customHeight="1">
      <c r="A63" s="212"/>
      <c r="AB63" s="306"/>
      <c r="AC63" s="306"/>
      <c r="AD63" s="306"/>
      <c r="AE63" s="306"/>
      <c r="AF63" s="307"/>
      <c r="AM63" s="390">
        <f>Data_Sekolah!$D$19</f>
        <v>0</v>
      </c>
      <c r="AN63" s="390"/>
      <c r="AO63" s="390"/>
      <c r="AP63" s="390"/>
      <c r="AQ63" s="391"/>
    </row>
    <row r="64" spans="1:44" ht="14.25" customHeight="1">
      <c r="AB64" s="305"/>
      <c r="AC64" s="305"/>
      <c r="AD64" s="305"/>
      <c r="AE64" s="305"/>
      <c r="AF64" s="305"/>
      <c r="AM64" s="388" t="str">
        <f>Data_Sekolah!$B$20&amp; " : "&amp;Data_Sekolah!$D$20</f>
        <v xml:space="preserve">NIP : </v>
      </c>
      <c r="AN64" s="388"/>
      <c r="AO64" s="388"/>
      <c r="AP64" s="388"/>
      <c r="AQ64" s="388"/>
    </row>
  </sheetData>
  <sheetProtection selectLockedCells="1"/>
  <customSheetViews>
    <customSheetView guid="{951E91DC-3DCF-4621-B703-1E81623AAD90}" showRuler="0">
      <selection activeCell="Y5" sqref="Y5"/>
      <pageMargins left="0.7" right="0.7" top="0.75" bottom="0.75" header="0.3" footer="0.3"/>
      <pageSetup orientation="landscape" horizontalDpi="4294967293" verticalDpi="0" r:id="rId1"/>
      <headerFooter alignWithMargins="0"/>
    </customSheetView>
  </customSheetViews>
  <mergeCells count="18">
    <mergeCell ref="AM64:AQ64"/>
    <mergeCell ref="I10:L10"/>
    <mergeCell ref="AB10:AE10"/>
    <mergeCell ref="AM10:AP10"/>
    <mergeCell ref="AI9:AQ9"/>
    <mergeCell ref="AI10:AK10"/>
    <mergeCell ref="AM59:AQ59"/>
    <mergeCell ref="P9:U9"/>
    <mergeCell ref="AM60:AQ60"/>
    <mergeCell ref="AM63:AQ63"/>
    <mergeCell ref="B59:C62"/>
    <mergeCell ref="B9:B11"/>
    <mergeCell ref="C9:C10"/>
    <mergeCell ref="X9:AF9"/>
    <mergeCell ref="E9:M9"/>
    <mergeCell ref="E10:G10"/>
    <mergeCell ref="P10:R10"/>
    <mergeCell ref="X10:Z10"/>
  </mergeCells>
  <phoneticPr fontId="0" type="noConversion"/>
  <printOptions horizontalCentered="1" verticalCentered="1"/>
  <pageMargins left="0.196850393700787" right="0.196850393700787" top="0.2" bottom="0.2" header="0.39370078740157499" footer="0.39370078740157499"/>
  <pageSetup paperSize="9" scale="75" orientation="portrait" horizontalDpi="4294967293" r:id="rId2"/>
  <colBreaks count="3" manualBreakCount="3">
    <brk id="14" min="1" max="63" man="1"/>
    <brk id="22" min="1" max="63" man="1"/>
    <brk id="33" min="1" max="63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:AR64"/>
  <sheetViews>
    <sheetView showGridLines="0" showRowColHeaders="0" view="pageBreakPreview" topLeftCell="A34" zoomScale="85" zoomScaleNormal="85" zoomScaleSheetLayoutView="85" workbookViewId="0">
      <selection activeCell="F15" sqref="F15"/>
    </sheetView>
  </sheetViews>
  <sheetFormatPr defaultRowHeight="15"/>
  <cols>
    <col min="1" max="1" width="3.42578125" style="3" customWidth="1"/>
    <col min="2" max="2" width="16" style="3" customWidth="1"/>
    <col min="3" max="3" width="38.7109375" style="3" customWidth="1"/>
    <col min="4" max="4" width="2.7109375" style="3" customWidth="1"/>
    <col min="5" max="7" width="6.7109375" style="3" customWidth="1"/>
    <col min="8" max="8" width="12.7109375" style="3" customWidth="1"/>
    <col min="9" max="12" width="6.7109375" style="3" customWidth="1"/>
    <col min="13" max="13" width="10.7109375" style="3" customWidth="1"/>
    <col min="14" max="15" width="2.7109375" style="3" customWidth="1"/>
    <col min="16" max="19" width="12.7109375" style="3" customWidth="1"/>
    <col min="20" max="20" width="6.7109375" style="3" customWidth="1"/>
    <col min="21" max="21" width="10.7109375" style="3" customWidth="1"/>
    <col min="22" max="23" width="2.7109375" style="3" customWidth="1"/>
    <col min="24" max="26" width="6.7109375" style="3" customWidth="1"/>
    <col min="27" max="27" width="12.7109375" style="3" customWidth="1"/>
    <col min="28" max="31" width="6.7109375" style="3" customWidth="1"/>
    <col min="32" max="32" width="10.7109375" style="3" customWidth="1"/>
    <col min="33" max="34" width="2.7109375" style="3" customWidth="1"/>
    <col min="35" max="37" width="6.7109375" style="3" customWidth="1"/>
    <col min="38" max="38" width="12.7109375" style="3" customWidth="1"/>
    <col min="39" max="42" width="6.7109375" style="3" customWidth="1"/>
    <col min="43" max="43" width="10.7109375" style="3" customWidth="1"/>
    <col min="44" max="44" width="2.7109375" style="3" customWidth="1"/>
    <col min="45" max="16384" width="9.140625" style="3"/>
  </cols>
  <sheetData>
    <row r="1" spans="1:44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</row>
    <row r="2" spans="1:44" ht="21">
      <c r="A2" s="212"/>
      <c r="B2" s="276" t="s">
        <v>132</v>
      </c>
      <c r="E2" s="284"/>
      <c r="F2" s="284"/>
      <c r="G2" s="284"/>
      <c r="H2" s="284"/>
      <c r="I2" s="284"/>
      <c r="J2" s="284"/>
      <c r="K2" s="284"/>
      <c r="L2" s="284"/>
      <c r="M2" s="284"/>
    </row>
    <row r="3" spans="1:44" ht="14.25" customHeight="1">
      <c r="A3" s="212"/>
      <c r="B3" s="18"/>
      <c r="E3" s="284"/>
      <c r="F3" s="284"/>
      <c r="G3" s="284"/>
      <c r="H3" s="284"/>
      <c r="I3" s="284"/>
      <c r="J3" s="284"/>
      <c r="K3" s="284"/>
      <c r="L3" s="284"/>
      <c r="M3" s="284"/>
    </row>
    <row r="4" spans="1:44" ht="35.1" customHeight="1">
      <c r="A4" s="212"/>
      <c r="B4" s="302" t="s">
        <v>14</v>
      </c>
      <c r="C4" s="303" t="s">
        <v>174</v>
      </c>
      <c r="E4" s="160"/>
      <c r="F4" s="160"/>
      <c r="G4" s="160"/>
      <c r="H4" s="161"/>
      <c r="I4" s="157"/>
      <c r="J4" s="157"/>
      <c r="K4" s="157"/>
      <c r="L4" s="157"/>
      <c r="M4" s="66"/>
    </row>
    <row r="5" spans="1:44" ht="14.25" customHeight="1">
      <c r="A5" s="212"/>
      <c r="B5" s="158" t="s">
        <v>39</v>
      </c>
      <c r="C5" s="159" t="str">
        <f>": "&amp;Data_Sekolah!$D$23</f>
        <v>: 3 (Tiga)</v>
      </c>
      <c r="E5" s="160"/>
      <c r="F5" s="160"/>
      <c r="G5" s="160"/>
      <c r="H5" s="161"/>
      <c r="I5" s="157"/>
      <c r="J5" s="157"/>
      <c r="K5" s="157"/>
      <c r="L5" s="157"/>
    </row>
    <row r="6" spans="1:44" ht="14.25" customHeight="1">
      <c r="A6" s="212"/>
      <c r="B6" s="161" t="s">
        <v>40</v>
      </c>
      <c r="C6" s="157" t="str">
        <f>": "&amp;Data_Sekolah!$D$24</f>
        <v>: I (Satu)</v>
      </c>
      <c r="E6" s="284"/>
      <c r="F6" s="284"/>
      <c r="G6" s="284"/>
      <c r="I6" s="4"/>
      <c r="J6" s="4"/>
      <c r="K6" s="4"/>
      <c r="L6" s="4"/>
    </row>
    <row r="7" spans="1:44" ht="14.25" customHeight="1">
      <c r="A7" s="212"/>
      <c r="B7" s="161" t="s">
        <v>42</v>
      </c>
      <c r="C7" s="157" t="str">
        <f>": "&amp;Data_Sekolah!$D$25</f>
        <v>: 2019/2020</v>
      </c>
      <c r="E7" s="21"/>
      <c r="F7" s="21"/>
      <c r="G7" s="21"/>
      <c r="H7" s="21"/>
      <c r="I7" s="21"/>
      <c r="J7" s="21"/>
      <c r="K7" s="21"/>
      <c r="L7" s="21"/>
      <c r="M7" s="21"/>
    </row>
    <row r="8" spans="1:44" ht="14.25" customHeight="1">
      <c r="A8" s="212"/>
      <c r="B8" s="19"/>
      <c r="C8" s="20"/>
      <c r="D8" s="20"/>
      <c r="E8" s="21"/>
      <c r="F8" s="21"/>
      <c r="G8" s="21"/>
      <c r="H8" s="21"/>
      <c r="I8" s="21"/>
      <c r="J8" s="21"/>
      <c r="K8" s="21"/>
      <c r="L8" s="21"/>
      <c r="M8" s="21"/>
    </row>
    <row r="9" spans="1:44">
      <c r="A9" s="212"/>
      <c r="B9" s="382" t="s">
        <v>44</v>
      </c>
      <c r="C9" s="382" t="s">
        <v>51</v>
      </c>
      <c r="D9" s="297"/>
      <c r="E9" s="383" t="s">
        <v>2</v>
      </c>
      <c r="F9" s="384"/>
      <c r="G9" s="384"/>
      <c r="H9" s="384"/>
      <c r="I9" s="384"/>
      <c r="J9" s="384"/>
      <c r="K9" s="384"/>
      <c r="L9" s="384"/>
      <c r="M9" s="384"/>
      <c r="N9" s="298"/>
      <c r="O9" s="298"/>
      <c r="P9" s="383" t="s">
        <v>3</v>
      </c>
      <c r="Q9" s="384"/>
      <c r="R9" s="384"/>
      <c r="S9" s="384"/>
      <c r="T9" s="384"/>
      <c r="U9" s="384"/>
      <c r="V9" s="149"/>
      <c r="W9" s="149"/>
      <c r="X9" s="383" t="s">
        <v>4</v>
      </c>
      <c r="Y9" s="384"/>
      <c r="Z9" s="384"/>
      <c r="AA9" s="384"/>
      <c r="AB9" s="384"/>
      <c r="AC9" s="384"/>
      <c r="AD9" s="384"/>
      <c r="AE9" s="384"/>
      <c r="AF9" s="384"/>
      <c r="AG9" s="149"/>
      <c r="AH9" s="149"/>
      <c r="AI9" s="383" t="s">
        <v>198</v>
      </c>
      <c r="AJ9" s="384"/>
      <c r="AK9" s="384"/>
      <c r="AL9" s="384"/>
      <c r="AM9" s="384"/>
      <c r="AN9" s="384"/>
      <c r="AO9" s="384"/>
      <c r="AP9" s="384"/>
      <c r="AQ9" s="384"/>
      <c r="AR9" s="149"/>
    </row>
    <row r="10" spans="1:44">
      <c r="A10" s="212"/>
      <c r="B10" s="382"/>
      <c r="C10" s="382"/>
      <c r="D10" s="297"/>
      <c r="E10" s="385" t="s">
        <v>45</v>
      </c>
      <c r="F10" s="386"/>
      <c r="G10" s="387"/>
      <c r="H10" s="23" t="s">
        <v>106</v>
      </c>
      <c r="I10" s="385" t="s">
        <v>47</v>
      </c>
      <c r="J10" s="386"/>
      <c r="K10" s="386"/>
      <c r="L10" s="387"/>
      <c r="M10" s="22" t="s">
        <v>199</v>
      </c>
      <c r="N10" s="146"/>
      <c r="O10" s="146"/>
      <c r="P10" s="385" t="s">
        <v>45</v>
      </c>
      <c r="Q10" s="386"/>
      <c r="R10" s="387"/>
      <c r="S10" s="23" t="s">
        <v>106</v>
      </c>
      <c r="T10" s="23" t="s">
        <v>47</v>
      </c>
      <c r="U10" s="22" t="s">
        <v>199</v>
      </c>
      <c r="V10" s="149"/>
      <c r="W10" s="149"/>
      <c r="X10" s="385" t="s">
        <v>45</v>
      </c>
      <c r="Y10" s="386"/>
      <c r="Z10" s="387"/>
      <c r="AA10" s="23" t="s">
        <v>106</v>
      </c>
      <c r="AB10" s="385" t="s">
        <v>47</v>
      </c>
      <c r="AC10" s="386"/>
      <c r="AD10" s="386"/>
      <c r="AE10" s="387"/>
      <c r="AF10" s="22" t="s">
        <v>199</v>
      </c>
      <c r="AG10" s="149"/>
      <c r="AH10" s="149"/>
      <c r="AI10" s="385" t="s">
        <v>45</v>
      </c>
      <c r="AJ10" s="386"/>
      <c r="AK10" s="387"/>
      <c r="AL10" s="23" t="s">
        <v>106</v>
      </c>
      <c r="AM10" s="385" t="s">
        <v>47</v>
      </c>
      <c r="AN10" s="386"/>
      <c r="AO10" s="386"/>
      <c r="AP10" s="387"/>
      <c r="AQ10" s="22" t="s">
        <v>199</v>
      </c>
      <c r="AR10" s="149"/>
    </row>
    <row r="11" spans="1:44" s="296" customFormat="1">
      <c r="A11" s="293"/>
      <c r="B11" s="382"/>
      <c r="C11" s="294" t="s">
        <v>93</v>
      </c>
      <c r="D11" s="295"/>
      <c r="E11" s="162" t="str">
        <f>KI_KD!$C$80</f>
        <v>4.1</v>
      </c>
      <c r="F11" s="162" t="str">
        <f>KI_KD!$C$81</f>
        <v>4.3</v>
      </c>
      <c r="G11" s="162" t="str">
        <f>KI_KD!$C$82</f>
        <v>4.4</v>
      </c>
      <c r="H11" s="164" t="str">
        <f>KI_KD!$C$83</f>
        <v>4.4</v>
      </c>
      <c r="I11" s="162" t="str">
        <f>KI_KD!$C$84</f>
        <v>4.1</v>
      </c>
      <c r="J11" s="162" t="str">
        <f>KI_KD!$C$85</f>
        <v>4.2</v>
      </c>
      <c r="K11" s="162" t="str">
        <f>KI_KD!$C$86</f>
        <v>4.3</v>
      </c>
      <c r="L11" s="162" t="str">
        <f>KI_KD!$C$87</f>
        <v>4.4</v>
      </c>
      <c r="M11" s="163" t="str">
        <f>KI_KD!$C$88</f>
        <v>4.1</v>
      </c>
      <c r="N11" s="165"/>
      <c r="O11" s="165"/>
      <c r="P11" s="162" t="str">
        <f>KI_KD!$C$80</f>
        <v>4.1</v>
      </c>
      <c r="Q11" s="162" t="str">
        <f>KI_KD!$C$81</f>
        <v>4.3</v>
      </c>
      <c r="R11" s="162" t="str">
        <f>KI_KD!$C$82</f>
        <v>4.4</v>
      </c>
      <c r="S11" s="164" t="str">
        <f>KI_KD!$C$83</f>
        <v>4.4</v>
      </c>
      <c r="T11" s="162" t="str">
        <f>KI_KD!$C$86</f>
        <v>4.3</v>
      </c>
      <c r="U11" s="163" t="str">
        <f>KI_KD!$C$88</f>
        <v>4.1</v>
      </c>
      <c r="V11" s="166"/>
      <c r="W11" s="166"/>
      <c r="X11" s="162" t="str">
        <f>KI_KD!$C$80</f>
        <v>4.1</v>
      </c>
      <c r="Y11" s="162" t="str">
        <f>KI_KD!$C$81</f>
        <v>4.3</v>
      </c>
      <c r="Z11" s="162" t="str">
        <f>KI_KD!$C$82</f>
        <v>4.4</v>
      </c>
      <c r="AA11" s="164" t="str">
        <f>KI_KD!$C$83</f>
        <v>4.4</v>
      </c>
      <c r="AB11" s="162" t="str">
        <f>KI_KD!$C$84</f>
        <v>4.1</v>
      </c>
      <c r="AC11" s="162" t="str">
        <f>KI_KD!$C$85</f>
        <v>4.2</v>
      </c>
      <c r="AD11" s="162" t="str">
        <f>KI_KD!$C$86</f>
        <v>4.3</v>
      </c>
      <c r="AE11" s="162" t="str">
        <f>KI_KD!$C$87</f>
        <v>4.4</v>
      </c>
      <c r="AF11" s="163" t="str">
        <f>KI_KD!$C$88</f>
        <v>4.1</v>
      </c>
      <c r="AG11" s="166"/>
      <c r="AH11" s="166"/>
      <c r="AI11" s="162" t="str">
        <f>KI_KD!$C$80</f>
        <v>4.1</v>
      </c>
      <c r="AJ11" s="162" t="str">
        <f>KI_KD!$C$81</f>
        <v>4.3</v>
      </c>
      <c r="AK11" s="162" t="str">
        <f>KI_KD!$C$82</f>
        <v>4.4</v>
      </c>
      <c r="AL11" s="164" t="str">
        <f>KI_KD!$C$83</f>
        <v>4.4</v>
      </c>
      <c r="AM11" s="162" t="str">
        <f>KI_KD!$C$84</f>
        <v>4.1</v>
      </c>
      <c r="AN11" s="162" t="str">
        <f>KI_KD!$C$85</f>
        <v>4.2</v>
      </c>
      <c r="AO11" s="162" t="str">
        <f>KI_KD!$C$86</f>
        <v>4.3</v>
      </c>
      <c r="AP11" s="162" t="str">
        <f>KI_KD!$C$87</f>
        <v>4.4</v>
      </c>
      <c r="AQ11" s="163" t="str">
        <f>KI_KD!$C$88</f>
        <v>4.1</v>
      </c>
      <c r="AR11" s="166"/>
    </row>
    <row r="12" spans="1:44" ht="14.25" customHeight="1">
      <c r="A12" s="212"/>
      <c r="B12" s="15">
        <v>1</v>
      </c>
      <c r="C12" s="17">
        <f>'Biodata Siswa'!B11</f>
        <v>0</v>
      </c>
      <c r="D12" s="150"/>
      <c r="E12" s="129">
        <v>2</v>
      </c>
      <c r="F12" s="129">
        <v>3</v>
      </c>
      <c r="G12" s="129">
        <v>4</v>
      </c>
      <c r="H12" s="129">
        <v>5</v>
      </c>
      <c r="I12" s="129">
        <v>6</v>
      </c>
      <c r="J12" s="129">
        <v>7</v>
      </c>
      <c r="K12" s="129">
        <v>8</v>
      </c>
      <c r="L12" s="129">
        <v>9</v>
      </c>
      <c r="M12" s="129">
        <v>10</v>
      </c>
      <c r="N12" s="147"/>
      <c r="O12" s="147"/>
      <c r="P12" s="129">
        <v>11</v>
      </c>
      <c r="Q12" s="129">
        <v>12</v>
      </c>
      <c r="R12" s="129">
        <v>13</v>
      </c>
      <c r="S12" s="129">
        <v>14</v>
      </c>
      <c r="T12" s="129">
        <v>15</v>
      </c>
      <c r="U12" s="129">
        <v>16</v>
      </c>
      <c r="V12" s="231"/>
      <c r="W12" s="231"/>
      <c r="X12" s="129">
        <v>17</v>
      </c>
      <c r="Y12" s="129">
        <v>18</v>
      </c>
      <c r="Z12" s="129">
        <v>19</v>
      </c>
      <c r="AA12" s="129">
        <v>20</v>
      </c>
      <c r="AB12" s="129">
        <v>21</v>
      </c>
      <c r="AC12" s="129">
        <v>22</v>
      </c>
      <c r="AD12" s="129">
        <v>23</v>
      </c>
      <c r="AE12" s="129">
        <v>24</v>
      </c>
      <c r="AF12" s="129">
        <v>25</v>
      </c>
      <c r="AG12" s="231"/>
      <c r="AH12" s="231"/>
      <c r="AI12" s="129">
        <v>26</v>
      </c>
      <c r="AJ12" s="129">
        <v>27</v>
      </c>
      <c r="AK12" s="129">
        <v>28</v>
      </c>
      <c r="AL12" s="129">
        <v>29</v>
      </c>
      <c r="AM12" s="129">
        <v>30</v>
      </c>
      <c r="AN12" s="129">
        <v>31</v>
      </c>
      <c r="AO12" s="129">
        <v>32</v>
      </c>
      <c r="AP12" s="129">
        <v>33</v>
      </c>
      <c r="AQ12" s="129">
        <v>34</v>
      </c>
      <c r="AR12" s="231"/>
    </row>
    <row r="13" spans="1:44" ht="14.25" customHeight="1">
      <c r="A13" s="212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29"/>
      <c r="J13" s="129"/>
      <c r="K13" s="129"/>
      <c r="L13" s="129"/>
      <c r="M13" s="129"/>
      <c r="N13" s="147"/>
      <c r="O13" s="147"/>
      <c r="P13" s="129"/>
      <c r="Q13" s="129"/>
      <c r="R13" s="129"/>
      <c r="S13" s="129"/>
      <c r="T13" s="129"/>
      <c r="U13" s="129"/>
      <c r="V13" s="231"/>
      <c r="W13" s="231"/>
      <c r="X13" s="129"/>
      <c r="Y13" s="129"/>
      <c r="Z13" s="129"/>
      <c r="AA13" s="129"/>
      <c r="AB13" s="129"/>
      <c r="AC13" s="129"/>
      <c r="AD13" s="129"/>
      <c r="AE13" s="129"/>
      <c r="AF13" s="129"/>
      <c r="AG13" s="231"/>
      <c r="AH13" s="231"/>
      <c r="AI13" s="129"/>
      <c r="AJ13" s="129"/>
      <c r="AK13" s="129"/>
      <c r="AL13" s="129"/>
      <c r="AM13" s="129"/>
      <c r="AN13" s="129"/>
      <c r="AO13" s="129"/>
      <c r="AP13" s="129"/>
      <c r="AQ13" s="129"/>
      <c r="AR13" s="231"/>
    </row>
    <row r="14" spans="1:44" ht="14.25" customHeight="1">
      <c r="A14" s="212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29"/>
      <c r="J14" s="129"/>
      <c r="K14" s="129"/>
      <c r="L14" s="129"/>
      <c r="M14" s="129"/>
      <c r="N14" s="147"/>
      <c r="O14" s="147"/>
      <c r="P14" s="129"/>
      <c r="Q14" s="129"/>
      <c r="R14" s="129"/>
      <c r="S14" s="129"/>
      <c r="T14" s="129"/>
      <c r="U14" s="129"/>
      <c r="V14" s="231"/>
      <c r="W14" s="231"/>
      <c r="X14" s="129"/>
      <c r="Y14" s="129"/>
      <c r="Z14" s="129"/>
      <c r="AA14" s="129"/>
      <c r="AB14" s="129"/>
      <c r="AC14" s="129"/>
      <c r="AD14" s="129"/>
      <c r="AE14" s="129"/>
      <c r="AF14" s="129"/>
      <c r="AG14" s="231"/>
      <c r="AH14" s="231"/>
      <c r="AI14" s="129"/>
      <c r="AJ14" s="129"/>
      <c r="AK14" s="129"/>
      <c r="AL14" s="129"/>
      <c r="AM14" s="129"/>
      <c r="AN14" s="129"/>
      <c r="AO14" s="129"/>
      <c r="AP14" s="129"/>
      <c r="AQ14" s="129"/>
      <c r="AR14" s="231"/>
    </row>
    <row r="15" spans="1:44" ht="14.25" customHeight="1">
      <c r="A15" s="212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29"/>
      <c r="J15" s="129"/>
      <c r="K15" s="129"/>
      <c r="L15" s="129"/>
      <c r="M15" s="129"/>
      <c r="N15" s="147"/>
      <c r="O15" s="147"/>
      <c r="P15" s="129"/>
      <c r="Q15" s="129"/>
      <c r="R15" s="129"/>
      <c r="S15" s="129"/>
      <c r="T15" s="129"/>
      <c r="U15" s="129"/>
      <c r="V15" s="231"/>
      <c r="W15" s="231"/>
      <c r="X15" s="129"/>
      <c r="Y15" s="129"/>
      <c r="Z15" s="129"/>
      <c r="AA15" s="129"/>
      <c r="AB15" s="129"/>
      <c r="AC15" s="129"/>
      <c r="AD15" s="129"/>
      <c r="AE15" s="129"/>
      <c r="AF15" s="129"/>
      <c r="AG15" s="231"/>
      <c r="AH15" s="231"/>
      <c r="AI15" s="129"/>
      <c r="AJ15" s="129"/>
      <c r="AK15" s="129"/>
      <c r="AL15" s="129"/>
      <c r="AM15" s="129"/>
      <c r="AN15" s="129"/>
      <c r="AO15" s="129"/>
      <c r="AP15" s="129"/>
      <c r="AQ15" s="129"/>
      <c r="AR15" s="231"/>
    </row>
    <row r="16" spans="1:44" ht="14.25" customHeight="1">
      <c r="A16" s="212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29"/>
      <c r="J16" s="129"/>
      <c r="K16" s="129"/>
      <c r="L16" s="129"/>
      <c r="M16" s="129"/>
      <c r="N16" s="147"/>
      <c r="O16" s="147"/>
      <c r="P16" s="129"/>
      <c r="Q16" s="129"/>
      <c r="R16" s="129"/>
      <c r="S16" s="129"/>
      <c r="T16" s="129"/>
      <c r="U16" s="129"/>
      <c r="V16" s="231"/>
      <c r="W16" s="231"/>
      <c r="X16" s="129"/>
      <c r="Y16" s="129"/>
      <c r="Z16" s="129"/>
      <c r="AA16" s="129"/>
      <c r="AB16" s="129"/>
      <c r="AC16" s="129"/>
      <c r="AD16" s="129"/>
      <c r="AE16" s="129"/>
      <c r="AF16" s="129"/>
      <c r="AG16" s="231"/>
      <c r="AH16" s="231"/>
      <c r="AI16" s="129"/>
      <c r="AJ16" s="129"/>
      <c r="AK16" s="129"/>
      <c r="AL16" s="129"/>
      <c r="AM16" s="129"/>
      <c r="AN16" s="129"/>
      <c r="AO16" s="129"/>
      <c r="AP16" s="129"/>
      <c r="AQ16" s="129"/>
      <c r="AR16" s="231"/>
    </row>
    <row r="17" spans="1:44" ht="14.25" customHeight="1">
      <c r="A17" s="212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29"/>
      <c r="J17" s="129"/>
      <c r="K17" s="129"/>
      <c r="L17" s="129"/>
      <c r="M17" s="129"/>
      <c r="N17" s="147"/>
      <c r="O17" s="147"/>
      <c r="P17" s="129"/>
      <c r="Q17" s="129"/>
      <c r="R17" s="129"/>
      <c r="S17" s="129"/>
      <c r="T17" s="129"/>
      <c r="U17" s="129"/>
      <c r="V17" s="231"/>
      <c r="W17" s="231"/>
      <c r="X17" s="129"/>
      <c r="Y17" s="129"/>
      <c r="Z17" s="129"/>
      <c r="AA17" s="129"/>
      <c r="AB17" s="129"/>
      <c r="AC17" s="129"/>
      <c r="AD17" s="129"/>
      <c r="AE17" s="129"/>
      <c r="AF17" s="129"/>
      <c r="AG17" s="231"/>
      <c r="AH17" s="231"/>
      <c r="AI17" s="129"/>
      <c r="AJ17" s="129"/>
      <c r="AK17" s="129"/>
      <c r="AL17" s="129"/>
      <c r="AM17" s="129"/>
      <c r="AN17" s="129"/>
      <c r="AO17" s="129"/>
      <c r="AP17" s="129"/>
      <c r="AQ17" s="129"/>
      <c r="AR17" s="231"/>
    </row>
    <row r="18" spans="1:44" ht="14.25" customHeight="1">
      <c r="A18" s="212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29"/>
      <c r="J18" s="129"/>
      <c r="K18" s="129"/>
      <c r="L18" s="129"/>
      <c r="M18" s="129"/>
      <c r="N18" s="147"/>
      <c r="O18" s="147"/>
      <c r="P18" s="129"/>
      <c r="Q18" s="129"/>
      <c r="R18" s="129"/>
      <c r="S18" s="129"/>
      <c r="T18" s="129"/>
      <c r="U18" s="129"/>
      <c r="V18" s="231"/>
      <c r="W18" s="231"/>
      <c r="X18" s="129"/>
      <c r="Y18" s="129"/>
      <c r="Z18" s="129"/>
      <c r="AA18" s="129"/>
      <c r="AB18" s="129"/>
      <c r="AC18" s="129"/>
      <c r="AD18" s="129"/>
      <c r="AE18" s="129"/>
      <c r="AF18" s="129"/>
      <c r="AG18" s="231"/>
      <c r="AH18" s="231"/>
      <c r="AI18" s="129"/>
      <c r="AJ18" s="129"/>
      <c r="AK18" s="129"/>
      <c r="AL18" s="129"/>
      <c r="AM18" s="129"/>
      <c r="AN18" s="129"/>
      <c r="AO18" s="129"/>
      <c r="AP18" s="129"/>
      <c r="AQ18" s="129"/>
      <c r="AR18" s="231"/>
    </row>
    <row r="19" spans="1:44" ht="14.25" customHeight="1">
      <c r="A19" s="212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29"/>
      <c r="J19" s="129"/>
      <c r="K19" s="129"/>
      <c r="L19" s="129"/>
      <c r="M19" s="129"/>
      <c r="N19" s="147"/>
      <c r="O19" s="147"/>
      <c r="P19" s="129"/>
      <c r="Q19" s="129"/>
      <c r="R19" s="129"/>
      <c r="S19" s="129"/>
      <c r="T19" s="129"/>
      <c r="U19" s="129"/>
      <c r="V19" s="231"/>
      <c r="W19" s="231"/>
      <c r="X19" s="129"/>
      <c r="Y19" s="129"/>
      <c r="Z19" s="129"/>
      <c r="AA19" s="129"/>
      <c r="AB19" s="129"/>
      <c r="AC19" s="129"/>
      <c r="AD19" s="129"/>
      <c r="AE19" s="129"/>
      <c r="AF19" s="129"/>
      <c r="AG19" s="231"/>
      <c r="AH19" s="231"/>
      <c r="AI19" s="129"/>
      <c r="AJ19" s="129"/>
      <c r="AK19" s="129"/>
      <c r="AL19" s="129"/>
      <c r="AM19" s="129"/>
      <c r="AN19" s="129"/>
      <c r="AO19" s="129"/>
      <c r="AP19" s="129"/>
      <c r="AQ19" s="129"/>
      <c r="AR19" s="231"/>
    </row>
    <row r="20" spans="1:44" ht="14.25" customHeight="1">
      <c r="A20" s="212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29"/>
      <c r="J20" s="129"/>
      <c r="K20" s="129"/>
      <c r="L20" s="129"/>
      <c r="M20" s="129"/>
      <c r="N20" s="147"/>
      <c r="O20" s="147"/>
      <c r="P20" s="129"/>
      <c r="Q20" s="129"/>
      <c r="R20" s="129"/>
      <c r="S20" s="129"/>
      <c r="T20" s="129"/>
      <c r="U20" s="129"/>
      <c r="V20" s="231"/>
      <c r="W20" s="231"/>
      <c r="X20" s="129"/>
      <c r="Y20" s="129"/>
      <c r="Z20" s="129"/>
      <c r="AA20" s="129"/>
      <c r="AB20" s="129"/>
      <c r="AC20" s="129"/>
      <c r="AD20" s="129"/>
      <c r="AE20" s="129"/>
      <c r="AF20" s="129"/>
      <c r="AG20" s="231"/>
      <c r="AH20" s="231"/>
      <c r="AI20" s="129"/>
      <c r="AJ20" s="129"/>
      <c r="AK20" s="129"/>
      <c r="AL20" s="129"/>
      <c r="AM20" s="129"/>
      <c r="AN20" s="129"/>
      <c r="AO20" s="129"/>
      <c r="AP20" s="129"/>
      <c r="AQ20" s="129"/>
      <c r="AR20" s="231"/>
    </row>
    <row r="21" spans="1:44" ht="14.25" customHeight="1">
      <c r="A21" s="212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29"/>
      <c r="J21" s="129"/>
      <c r="K21" s="129"/>
      <c r="L21" s="129"/>
      <c r="M21" s="129"/>
      <c r="N21" s="147"/>
      <c r="O21" s="147"/>
      <c r="P21" s="129"/>
      <c r="Q21" s="129"/>
      <c r="R21" s="129"/>
      <c r="S21" s="129"/>
      <c r="T21" s="129"/>
      <c r="U21" s="129"/>
      <c r="V21" s="231"/>
      <c r="W21" s="231"/>
      <c r="X21" s="129"/>
      <c r="Y21" s="129"/>
      <c r="Z21" s="129"/>
      <c r="AA21" s="129"/>
      <c r="AB21" s="129"/>
      <c r="AC21" s="129"/>
      <c r="AD21" s="129"/>
      <c r="AE21" s="129"/>
      <c r="AF21" s="129"/>
      <c r="AG21" s="231"/>
      <c r="AH21" s="231"/>
      <c r="AI21" s="129"/>
      <c r="AJ21" s="129"/>
      <c r="AK21" s="129"/>
      <c r="AL21" s="129"/>
      <c r="AM21" s="129"/>
      <c r="AN21" s="129"/>
      <c r="AO21" s="129"/>
      <c r="AP21" s="129"/>
      <c r="AQ21" s="129"/>
      <c r="AR21" s="231"/>
    </row>
    <row r="22" spans="1:44" ht="14.25" customHeight="1">
      <c r="A22" s="212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29"/>
      <c r="J22" s="129"/>
      <c r="K22" s="129"/>
      <c r="L22" s="129"/>
      <c r="M22" s="129"/>
      <c r="N22" s="147"/>
      <c r="O22" s="147"/>
      <c r="P22" s="129"/>
      <c r="Q22" s="129"/>
      <c r="R22" s="129"/>
      <c r="S22" s="129"/>
      <c r="T22" s="129"/>
      <c r="U22" s="129"/>
      <c r="V22" s="231"/>
      <c r="W22" s="231"/>
      <c r="X22" s="129"/>
      <c r="Y22" s="129"/>
      <c r="Z22" s="129"/>
      <c r="AA22" s="129"/>
      <c r="AB22" s="129"/>
      <c r="AC22" s="129"/>
      <c r="AD22" s="129"/>
      <c r="AE22" s="129"/>
      <c r="AF22" s="129"/>
      <c r="AG22" s="231"/>
      <c r="AH22" s="231"/>
      <c r="AI22" s="129"/>
      <c r="AJ22" s="129"/>
      <c r="AK22" s="129"/>
      <c r="AL22" s="129"/>
      <c r="AM22" s="129"/>
      <c r="AN22" s="129"/>
      <c r="AO22" s="129"/>
      <c r="AP22" s="129"/>
      <c r="AQ22" s="129"/>
      <c r="AR22" s="231"/>
    </row>
    <row r="23" spans="1:44" ht="14.25" customHeight="1">
      <c r="A23" s="212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29"/>
      <c r="J23" s="129"/>
      <c r="K23" s="129"/>
      <c r="L23" s="129"/>
      <c r="M23" s="129"/>
      <c r="N23" s="147"/>
      <c r="O23" s="147"/>
      <c r="P23" s="129"/>
      <c r="Q23" s="129"/>
      <c r="R23" s="129"/>
      <c r="S23" s="129"/>
      <c r="T23" s="129"/>
      <c r="U23" s="129"/>
      <c r="V23" s="231"/>
      <c r="W23" s="231"/>
      <c r="X23" s="129"/>
      <c r="Y23" s="129"/>
      <c r="Z23" s="129"/>
      <c r="AA23" s="129"/>
      <c r="AB23" s="129"/>
      <c r="AC23" s="129"/>
      <c r="AD23" s="129"/>
      <c r="AE23" s="129"/>
      <c r="AF23" s="129"/>
      <c r="AG23" s="231"/>
      <c r="AH23" s="231"/>
      <c r="AI23" s="129"/>
      <c r="AJ23" s="129"/>
      <c r="AK23" s="129"/>
      <c r="AL23" s="129"/>
      <c r="AM23" s="129"/>
      <c r="AN23" s="129"/>
      <c r="AO23" s="129"/>
      <c r="AP23" s="129"/>
      <c r="AQ23" s="129"/>
      <c r="AR23" s="231"/>
    </row>
    <row r="24" spans="1:44" ht="14.25" customHeight="1">
      <c r="A24" s="212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29"/>
      <c r="J24" s="129"/>
      <c r="K24" s="129"/>
      <c r="L24" s="129"/>
      <c r="M24" s="129"/>
      <c r="N24" s="147"/>
      <c r="O24" s="147"/>
      <c r="P24" s="129"/>
      <c r="Q24" s="129"/>
      <c r="R24" s="129"/>
      <c r="S24" s="129"/>
      <c r="T24" s="129"/>
      <c r="U24" s="129"/>
      <c r="V24" s="231"/>
      <c r="W24" s="231"/>
      <c r="X24" s="129"/>
      <c r="Y24" s="129"/>
      <c r="Z24" s="129"/>
      <c r="AA24" s="129"/>
      <c r="AB24" s="129"/>
      <c r="AC24" s="129"/>
      <c r="AD24" s="129"/>
      <c r="AE24" s="129"/>
      <c r="AF24" s="129"/>
      <c r="AG24" s="231"/>
      <c r="AH24" s="231"/>
      <c r="AI24" s="129"/>
      <c r="AJ24" s="129"/>
      <c r="AK24" s="129"/>
      <c r="AL24" s="129"/>
      <c r="AM24" s="129"/>
      <c r="AN24" s="129"/>
      <c r="AO24" s="129"/>
      <c r="AP24" s="129"/>
      <c r="AQ24" s="129"/>
      <c r="AR24" s="231"/>
    </row>
    <row r="25" spans="1:44" ht="14.25" customHeight="1">
      <c r="A25" s="212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29"/>
      <c r="J25" s="129"/>
      <c r="K25" s="129"/>
      <c r="L25" s="129"/>
      <c r="M25" s="129"/>
      <c r="N25" s="147"/>
      <c r="O25" s="147"/>
      <c r="P25" s="129"/>
      <c r="Q25" s="129"/>
      <c r="R25" s="129"/>
      <c r="S25" s="129"/>
      <c r="T25" s="129"/>
      <c r="U25" s="129"/>
      <c r="V25" s="231"/>
      <c r="W25" s="231"/>
      <c r="X25" s="129"/>
      <c r="Y25" s="129"/>
      <c r="Z25" s="129"/>
      <c r="AA25" s="129"/>
      <c r="AB25" s="129"/>
      <c r="AC25" s="129"/>
      <c r="AD25" s="129"/>
      <c r="AE25" s="129"/>
      <c r="AF25" s="129"/>
      <c r="AG25" s="231"/>
      <c r="AH25" s="231"/>
      <c r="AI25" s="129"/>
      <c r="AJ25" s="129"/>
      <c r="AK25" s="129"/>
      <c r="AL25" s="129"/>
      <c r="AM25" s="129"/>
      <c r="AN25" s="129"/>
      <c r="AO25" s="129"/>
      <c r="AP25" s="129"/>
      <c r="AQ25" s="129"/>
      <c r="AR25" s="231"/>
    </row>
    <row r="26" spans="1:44" ht="14.25" customHeight="1">
      <c r="A26" s="212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29"/>
      <c r="J26" s="129"/>
      <c r="K26" s="129"/>
      <c r="L26" s="129"/>
      <c r="M26" s="129"/>
      <c r="N26" s="147"/>
      <c r="O26" s="147"/>
      <c r="P26" s="129"/>
      <c r="Q26" s="129"/>
      <c r="R26" s="129"/>
      <c r="S26" s="129"/>
      <c r="T26" s="129"/>
      <c r="U26" s="129"/>
      <c r="V26" s="231"/>
      <c r="W26" s="231"/>
      <c r="X26" s="129"/>
      <c r="Y26" s="129"/>
      <c r="Z26" s="129"/>
      <c r="AA26" s="129"/>
      <c r="AB26" s="129"/>
      <c r="AC26" s="129"/>
      <c r="AD26" s="129"/>
      <c r="AE26" s="129"/>
      <c r="AF26" s="129"/>
      <c r="AG26" s="231"/>
      <c r="AH26" s="231"/>
      <c r="AI26" s="129"/>
      <c r="AJ26" s="129"/>
      <c r="AK26" s="129"/>
      <c r="AL26" s="129"/>
      <c r="AM26" s="129"/>
      <c r="AN26" s="129"/>
      <c r="AO26" s="129"/>
      <c r="AP26" s="129"/>
      <c r="AQ26" s="129"/>
      <c r="AR26" s="231"/>
    </row>
    <row r="27" spans="1:44" ht="14.25" customHeight="1">
      <c r="A27" s="212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29"/>
      <c r="J27" s="129"/>
      <c r="K27" s="129"/>
      <c r="L27" s="129"/>
      <c r="M27" s="129"/>
      <c r="N27" s="147"/>
      <c r="O27" s="147"/>
      <c r="P27" s="129"/>
      <c r="Q27" s="129"/>
      <c r="R27" s="129"/>
      <c r="S27" s="129"/>
      <c r="T27" s="129"/>
      <c r="U27" s="129"/>
      <c r="V27" s="231"/>
      <c r="W27" s="231"/>
      <c r="X27" s="129"/>
      <c r="Y27" s="129"/>
      <c r="Z27" s="129"/>
      <c r="AA27" s="129"/>
      <c r="AB27" s="129"/>
      <c r="AC27" s="129"/>
      <c r="AD27" s="129"/>
      <c r="AE27" s="129"/>
      <c r="AF27" s="129"/>
      <c r="AG27" s="231"/>
      <c r="AH27" s="231"/>
      <c r="AI27" s="129"/>
      <c r="AJ27" s="129"/>
      <c r="AK27" s="129"/>
      <c r="AL27" s="129"/>
      <c r="AM27" s="129"/>
      <c r="AN27" s="129"/>
      <c r="AO27" s="129"/>
      <c r="AP27" s="129"/>
      <c r="AQ27" s="129"/>
      <c r="AR27" s="231"/>
    </row>
    <row r="28" spans="1:44" ht="14.25" customHeight="1">
      <c r="A28" s="212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29"/>
      <c r="J28" s="129"/>
      <c r="K28" s="129"/>
      <c r="L28" s="129"/>
      <c r="M28" s="129"/>
      <c r="N28" s="147"/>
      <c r="O28" s="147"/>
      <c r="P28" s="129"/>
      <c r="Q28" s="129"/>
      <c r="R28" s="129"/>
      <c r="S28" s="129"/>
      <c r="T28" s="129"/>
      <c r="U28" s="129"/>
      <c r="V28" s="231"/>
      <c r="W28" s="231"/>
      <c r="X28" s="129"/>
      <c r="Y28" s="129"/>
      <c r="Z28" s="129"/>
      <c r="AA28" s="129"/>
      <c r="AB28" s="129"/>
      <c r="AC28" s="129"/>
      <c r="AD28" s="129"/>
      <c r="AE28" s="129"/>
      <c r="AF28" s="129"/>
      <c r="AG28" s="231"/>
      <c r="AH28" s="231"/>
      <c r="AI28" s="129"/>
      <c r="AJ28" s="129"/>
      <c r="AK28" s="129"/>
      <c r="AL28" s="129"/>
      <c r="AM28" s="129"/>
      <c r="AN28" s="129"/>
      <c r="AO28" s="129"/>
      <c r="AP28" s="129"/>
      <c r="AQ28" s="129"/>
      <c r="AR28" s="231"/>
    </row>
    <row r="29" spans="1:44" ht="14.25" customHeight="1">
      <c r="A29" s="212"/>
      <c r="B29" s="15">
        <v>18</v>
      </c>
      <c r="C29" s="17">
        <f>'Biodata Siswa'!B28</f>
        <v>0</v>
      </c>
      <c r="D29" s="150"/>
      <c r="E29" s="129"/>
      <c r="F29" s="129"/>
      <c r="G29" s="129"/>
      <c r="H29" s="129"/>
      <c r="I29" s="124"/>
      <c r="J29" s="124"/>
      <c r="K29" s="124"/>
      <c r="L29" s="124"/>
      <c r="M29" s="129"/>
      <c r="N29" s="148"/>
      <c r="O29" s="148"/>
      <c r="P29" s="129"/>
      <c r="Q29" s="129"/>
      <c r="R29" s="129"/>
      <c r="S29" s="129"/>
      <c r="T29" s="124"/>
      <c r="U29" s="129"/>
      <c r="V29" s="231"/>
      <c r="W29" s="231"/>
      <c r="X29" s="129"/>
      <c r="Y29" s="129"/>
      <c r="Z29" s="129"/>
      <c r="AA29" s="129"/>
      <c r="AB29" s="124"/>
      <c r="AC29" s="124"/>
      <c r="AD29" s="124"/>
      <c r="AE29" s="124"/>
      <c r="AF29" s="129"/>
      <c r="AG29" s="231"/>
      <c r="AH29" s="231"/>
      <c r="AI29" s="129"/>
      <c r="AJ29" s="129"/>
      <c r="AK29" s="129"/>
      <c r="AL29" s="129"/>
      <c r="AM29" s="124"/>
      <c r="AN29" s="124"/>
      <c r="AO29" s="124"/>
      <c r="AP29" s="124"/>
      <c r="AQ29" s="129"/>
      <c r="AR29" s="231"/>
    </row>
    <row r="30" spans="1:44" ht="14.25" customHeight="1">
      <c r="A30" s="212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29"/>
      <c r="J30" s="129"/>
      <c r="K30" s="129"/>
      <c r="L30" s="129"/>
      <c r="M30" s="129"/>
      <c r="N30" s="147"/>
      <c r="O30" s="147"/>
      <c r="P30" s="129"/>
      <c r="Q30" s="129"/>
      <c r="R30" s="129"/>
      <c r="S30" s="129"/>
      <c r="T30" s="129"/>
      <c r="U30" s="129"/>
      <c r="V30" s="231"/>
      <c r="W30" s="231"/>
      <c r="X30" s="129"/>
      <c r="Y30" s="129"/>
      <c r="Z30" s="129"/>
      <c r="AA30" s="129"/>
      <c r="AB30" s="129"/>
      <c r="AC30" s="129"/>
      <c r="AD30" s="129"/>
      <c r="AE30" s="129"/>
      <c r="AF30" s="129"/>
      <c r="AG30" s="231"/>
      <c r="AH30" s="231"/>
      <c r="AI30" s="129"/>
      <c r="AJ30" s="129"/>
      <c r="AK30" s="129"/>
      <c r="AL30" s="129"/>
      <c r="AM30" s="129"/>
      <c r="AN30" s="129"/>
      <c r="AO30" s="129"/>
      <c r="AP30" s="129"/>
      <c r="AQ30" s="129"/>
      <c r="AR30" s="231"/>
    </row>
    <row r="31" spans="1:44" ht="14.25" customHeight="1">
      <c r="A31" s="212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29"/>
      <c r="J31" s="129"/>
      <c r="K31" s="129"/>
      <c r="L31" s="129"/>
      <c r="M31" s="129"/>
      <c r="N31" s="147"/>
      <c r="O31" s="147"/>
      <c r="P31" s="129"/>
      <c r="Q31" s="129"/>
      <c r="R31" s="129"/>
      <c r="S31" s="129"/>
      <c r="T31" s="129"/>
      <c r="U31" s="129"/>
      <c r="V31" s="231"/>
      <c r="W31" s="231"/>
      <c r="X31" s="129"/>
      <c r="Y31" s="129"/>
      <c r="Z31" s="129"/>
      <c r="AA31" s="129"/>
      <c r="AB31" s="129"/>
      <c r="AC31" s="129"/>
      <c r="AD31" s="129"/>
      <c r="AE31" s="129"/>
      <c r="AF31" s="129"/>
      <c r="AG31" s="231"/>
      <c r="AH31" s="231"/>
      <c r="AI31" s="129"/>
      <c r="AJ31" s="129"/>
      <c r="AK31" s="129"/>
      <c r="AL31" s="129"/>
      <c r="AM31" s="129"/>
      <c r="AN31" s="129"/>
      <c r="AO31" s="129"/>
      <c r="AP31" s="129"/>
      <c r="AQ31" s="129"/>
      <c r="AR31" s="231"/>
    </row>
    <row r="32" spans="1:44" ht="14.25" customHeight="1">
      <c r="A32" s="212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29"/>
      <c r="J32" s="129"/>
      <c r="K32" s="129"/>
      <c r="L32" s="129"/>
      <c r="M32" s="129"/>
      <c r="N32" s="147"/>
      <c r="O32" s="147"/>
      <c r="P32" s="129"/>
      <c r="Q32" s="129"/>
      <c r="R32" s="129"/>
      <c r="S32" s="129"/>
      <c r="T32" s="129"/>
      <c r="U32" s="129"/>
      <c r="V32" s="231"/>
      <c r="W32" s="231"/>
      <c r="X32" s="129"/>
      <c r="Y32" s="129"/>
      <c r="Z32" s="129"/>
      <c r="AA32" s="129"/>
      <c r="AB32" s="129"/>
      <c r="AC32" s="129"/>
      <c r="AD32" s="129"/>
      <c r="AE32" s="129"/>
      <c r="AF32" s="129"/>
      <c r="AG32" s="231"/>
      <c r="AH32" s="231"/>
      <c r="AI32" s="129"/>
      <c r="AJ32" s="129"/>
      <c r="AK32" s="129"/>
      <c r="AL32" s="129"/>
      <c r="AM32" s="129"/>
      <c r="AN32" s="129"/>
      <c r="AO32" s="129"/>
      <c r="AP32" s="129"/>
      <c r="AQ32" s="129"/>
      <c r="AR32" s="231"/>
    </row>
    <row r="33" spans="1:44" ht="14.25" customHeight="1">
      <c r="A33" s="212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29"/>
      <c r="J33" s="129"/>
      <c r="K33" s="129"/>
      <c r="L33" s="129"/>
      <c r="M33" s="129"/>
      <c r="N33" s="147"/>
      <c r="O33" s="147"/>
      <c r="P33" s="129"/>
      <c r="Q33" s="129"/>
      <c r="R33" s="129"/>
      <c r="S33" s="129"/>
      <c r="T33" s="129"/>
      <c r="U33" s="129"/>
      <c r="V33" s="231"/>
      <c r="W33" s="231"/>
      <c r="X33" s="129"/>
      <c r="Y33" s="129"/>
      <c r="Z33" s="129"/>
      <c r="AA33" s="129"/>
      <c r="AB33" s="129"/>
      <c r="AC33" s="129"/>
      <c r="AD33" s="129"/>
      <c r="AE33" s="129"/>
      <c r="AF33" s="129"/>
      <c r="AG33" s="231"/>
      <c r="AH33" s="231"/>
      <c r="AI33" s="129"/>
      <c r="AJ33" s="129"/>
      <c r="AK33" s="129"/>
      <c r="AL33" s="129"/>
      <c r="AM33" s="129"/>
      <c r="AN33" s="129"/>
      <c r="AO33" s="129"/>
      <c r="AP33" s="129"/>
      <c r="AQ33" s="129"/>
      <c r="AR33" s="231"/>
    </row>
    <row r="34" spans="1:44" ht="14.25" customHeight="1">
      <c r="A34" s="212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29"/>
      <c r="J34" s="129"/>
      <c r="K34" s="129"/>
      <c r="L34" s="129"/>
      <c r="M34" s="129"/>
      <c r="N34" s="147"/>
      <c r="O34" s="147"/>
      <c r="P34" s="129"/>
      <c r="Q34" s="129"/>
      <c r="R34" s="129"/>
      <c r="S34" s="129"/>
      <c r="T34" s="129"/>
      <c r="U34" s="129"/>
      <c r="V34" s="231"/>
      <c r="W34" s="231"/>
      <c r="X34" s="129"/>
      <c r="Y34" s="129"/>
      <c r="Z34" s="129"/>
      <c r="AA34" s="129"/>
      <c r="AB34" s="129"/>
      <c r="AC34" s="129"/>
      <c r="AD34" s="129"/>
      <c r="AE34" s="129"/>
      <c r="AF34" s="129"/>
      <c r="AG34" s="231"/>
      <c r="AH34" s="231"/>
      <c r="AI34" s="129"/>
      <c r="AJ34" s="129"/>
      <c r="AK34" s="129"/>
      <c r="AL34" s="129"/>
      <c r="AM34" s="129"/>
      <c r="AN34" s="129"/>
      <c r="AO34" s="129"/>
      <c r="AP34" s="129"/>
      <c r="AQ34" s="129"/>
      <c r="AR34" s="231"/>
    </row>
    <row r="35" spans="1:44" ht="14.25" customHeight="1">
      <c r="A35" s="212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29"/>
      <c r="J35" s="129"/>
      <c r="K35" s="129"/>
      <c r="L35" s="129"/>
      <c r="M35" s="129"/>
      <c r="N35" s="147"/>
      <c r="O35" s="147"/>
      <c r="P35" s="129"/>
      <c r="Q35" s="129"/>
      <c r="R35" s="129"/>
      <c r="S35" s="129"/>
      <c r="T35" s="129"/>
      <c r="U35" s="129"/>
      <c r="V35" s="231"/>
      <c r="W35" s="231"/>
      <c r="X35" s="129"/>
      <c r="Y35" s="129"/>
      <c r="Z35" s="129"/>
      <c r="AA35" s="129"/>
      <c r="AB35" s="129"/>
      <c r="AC35" s="129"/>
      <c r="AD35" s="129"/>
      <c r="AE35" s="129"/>
      <c r="AF35" s="129"/>
      <c r="AG35" s="231"/>
      <c r="AH35" s="231"/>
      <c r="AI35" s="129"/>
      <c r="AJ35" s="129"/>
      <c r="AK35" s="129"/>
      <c r="AL35" s="129"/>
      <c r="AM35" s="129"/>
      <c r="AN35" s="129"/>
      <c r="AO35" s="129"/>
      <c r="AP35" s="129"/>
      <c r="AQ35" s="129"/>
      <c r="AR35" s="231"/>
    </row>
    <row r="36" spans="1:44" ht="14.25" customHeight="1">
      <c r="A36" s="212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29"/>
      <c r="J36" s="129"/>
      <c r="K36" s="129"/>
      <c r="L36" s="129"/>
      <c r="M36" s="129"/>
      <c r="N36" s="147"/>
      <c r="O36" s="147"/>
      <c r="P36" s="129"/>
      <c r="Q36" s="129"/>
      <c r="R36" s="129"/>
      <c r="S36" s="129"/>
      <c r="T36" s="129"/>
      <c r="U36" s="129"/>
      <c r="V36" s="231"/>
      <c r="W36" s="231"/>
      <c r="X36" s="129"/>
      <c r="Y36" s="129"/>
      <c r="Z36" s="129"/>
      <c r="AA36" s="129"/>
      <c r="AB36" s="129"/>
      <c r="AC36" s="129"/>
      <c r="AD36" s="129"/>
      <c r="AE36" s="129"/>
      <c r="AF36" s="129"/>
      <c r="AG36" s="231"/>
      <c r="AH36" s="231"/>
      <c r="AI36" s="129"/>
      <c r="AJ36" s="129"/>
      <c r="AK36" s="129"/>
      <c r="AL36" s="129"/>
      <c r="AM36" s="129"/>
      <c r="AN36" s="129"/>
      <c r="AO36" s="129"/>
      <c r="AP36" s="129"/>
      <c r="AQ36" s="129"/>
      <c r="AR36" s="231"/>
    </row>
    <row r="37" spans="1:44" ht="14.25" customHeight="1">
      <c r="A37" s="212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29"/>
      <c r="J37" s="129"/>
      <c r="K37" s="129"/>
      <c r="L37" s="129"/>
      <c r="M37" s="129"/>
      <c r="N37" s="147"/>
      <c r="O37" s="147"/>
      <c r="P37" s="129"/>
      <c r="Q37" s="129"/>
      <c r="R37" s="129"/>
      <c r="S37" s="129"/>
      <c r="T37" s="129"/>
      <c r="U37" s="129"/>
      <c r="V37" s="231"/>
      <c r="W37" s="231"/>
      <c r="X37" s="129"/>
      <c r="Y37" s="129"/>
      <c r="Z37" s="129"/>
      <c r="AA37" s="129"/>
      <c r="AB37" s="129"/>
      <c r="AC37" s="129"/>
      <c r="AD37" s="129"/>
      <c r="AE37" s="129"/>
      <c r="AF37" s="129"/>
      <c r="AG37" s="231"/>
      <c r="AH37" s="231"/>
      <c r="AI37" s="129"/>
      <c r="AJ37" s="129"/>
      <c r="AK37" s="129"/>
      <c r="AL37" s="129"/>
      <c r="AM37" s="129"/>
      <c r="AN37" s="129"/>
      <c r="AO37" s="129"/>
      <c r="AP37" s="129"/>
      <c r="AQ37" s="129"/>
      <c r="AR37" s="231"/>
    </row>
    <row r="38" spans="1:44" ht="14.25" customHeight="1">
      <c r="A38" s="212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29"/>
      <c r="J38" s="129"/>
      <c r="K38" s="129"/>
      <c r="L38" s="129"/>
      <c r="M38" s="129"/>
      <c r="N38" s="147"/>
      <c r="O38" s="147"/>
      <c r="P38" s="129"/>
      <c r="Q38" s="129"/>
      <c r="R38" s="129"/>
      <c r="S38" s="129"/>
      <c r="T38" s="129"/>
      <c r="U38" s="129"/>
      <c r="V38" s="231"/>
      <c r="W38" s="231"/>
      <c r="X38" s="129"/>
      <c r="Y38" s="129"/>
      <c r="Z38" s="129"/>
      <c r="AA38" s="129"/>
      <c r="AB38" s="129"/>
      <c r="AC38" s="129"/>
      <c r="AD38" s="129"/>
      <c r="AE38" s="129"/>
      <c r="AF38" s="129"/>
      <c r="AG38" s="231"/>
      <c r="AH38" s="231"/>
      <c r="AI38" s="129"/>
      <c r="AJ38" s="129"/>
      <c r="AK38" s="129"/>
      <c r="AL38" s="129"/>
      <c r="AM38" s="129"/>
      <c r="AN38" s="129"/>
      <c r="AO38" s="129"/>
      <c r="AP38" s="129"/>
      <c r="AQ38" s="129"/>
      <c r="AR38" s="231"/>
    </row>
    <row r="39" spans="1:44" ht="14.25" customHeight="1">
      <c r="A39" s="212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29"/>
      <c r="J39" s="129"/>
      <c r="K39" s="129"/>
      <c r="L39" s="129"/>
      <c r="M39" s="129"/>
      <c r="N39" s="147"/>
      <c r="O39" s="147"/>
      <c r="P39" s="129"/>
      <c r="Q39" s="129"/>
      <c r="R39" s="129"/>
      <c r="S39" s="129"/>
      <c r="T39" s="129"/>
      <c r="U39" s="129"/>
      <c r="V39" s="231"/>
      <c r="W39" s="231"/>
      <c r="X39" s="123"/>
      <c r="Y39" s="123"/>
      <c r="Z39" s="123"/>
      <c r="AA39" s="123"/>
      <c r="AB39" s="123"/>
      <c r="AC39" s="123"/>
      <c r="AD39" s="123"/>
      <c r="AE39" s="123"/>
      <c r="AF39" s="123"/>
      <c r="AG39" s="231"/>
      <c r="AH39" s="231"/>
      <c r="AI39" s="123"/>
      <c r="AJ39" s="123"/>
      <c r="AK39" s="123"/>
      <c r="AL39" s="123"/>
      <c r="AM39" s="123"/>
      <c r="AN39" s="123"/>
      <c r="AO39" s="123"/>
      <c r="AP39" s="123"/>
      <c r="AQ39" s="123"/>
      <c r="AR39" s="231"/>
    </row>
    <row r="40" spans="1:44" ht="14.25" customHeight="1">
      <c r="A40" s="212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29"/>
      <c r="J40" s="129"/>
      <c r="K40" s="129"/>
      <c r="L40" s="129"/>
      <c r="M40" s="129"/>
      <c r="N40" s="147"/>
      <c r="O40" s="147"/>
      <c r="P40" s="129"/>
      <c r="Q40" s="129"/>
      <c r="R40" s="129"/>
      <c r="S40" s="129"/>
      <c r="T40" s="129"/>
      <c r="U40" s="129"/>
      <c r="V40" s="231"/>
      <c r="W40" s="231"/>
      <c r="X40" s="123"/>
      <c r="Y40" s="123"/>
      <c r="Z40" s="123"/>
      <c r="AA40" s="123"/>
      <c r="AB40" s="123"/>
      <c r="AC40" s="123"/>
      <c r="AD40" s="123"/>
      <c r="AE40" s="123"/>
      <c r="AF40" s="123"/>
      <c r="AG40" s="231"/>
      <c r="AH40" s="231"/>
      <c r="AI40" s="123"/>
      <c r="AJ40" s="123"/>
      <c r="AK40" s="123"/>
      <c r="AL40" s="123"/>
      <c r="AM40" s="123"/>
      <c r="AN40" s="123"/>
      <c r="AO40" s="123"/>
      <c r="AP40" s="123"/>
      <c r="AQ40" s="123"/>
      <c r="AR40" s="231"/>
    </row>
    <row r="41" spans="1:44" ht="14.25" customHeight="1">
      <c r="A41" s="212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29"/>
      <c r="J41" s="129"/>
      <c r="K41" s="129"/>
      <c r="L41" s="129"/>
      <c r="M41" s="129"/>
      <c r="N41" s="147"/>
      <c r="O41" s="147"/>
      <c r="P41" s="129"/>
      <c r="Q41" s="129"/>
      <c r="R41" s="129"/>
      <c r="S41" s="129"/>
      <c r="T41" s="129"/>
      <c r="U41" s="129"/>
      <c r="V41" s="231"/>
      <c r="W41" s="231"/>
      <c r="X41" s="123"/>
      <c r="Y41" s="123"/>
      <c r="Z41" s="123"/>
      <c r="AA41" s="123"/>
      <c r="AB41" s="123"/>
      <c r="AC41" s="123"/>
      <c r="AD41" s="123"/>
      <c r="AE41" s="123"/>
      <c r="AF41" s="123"/>
      <c r="AG41" s="231"/>
      <c r="AH41" s="231"/>
      <c r="AI41" s="123"/>
      <c r="AJ41" s="123"/>
      <c r="AK41" s="123"/>
      <c r="AL41" s="123"/>
      <c r="AM41" s="123"/>
      <c r="AN41" s="123"/>
      <c r="AO41" s="123"/>
      <c r="AP41" s="123"/>
      <c r="AQ41" s="123"/>
      <c r="AR41" s="231"/>
    </row>
    <row r="42" spans="1:44" ht="14.25" customHeight="1">
      <c r="A42" s="212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29"/>
      <c r="J42" s="129"/>
      <c r="K42" s="129"/>
      <c r="L42" s="129"/>
      <c r="M42" s="129"/>
      <c r="N42" s="148"/>
      <c r="O42" s="148"/>
      <c r="P42" s="129"/>
      <c r="Q42" s="129"/>
      <c r="R42" s="129"/>
      <c r="S42" s="129"/>
      <c r="T42" s="129"/>
      <c r="U42" s="129"/>
      <c r="V42" s="231"/>
      <c r="W42" s="231"/>
      <c r="X42" s="123"/>
      <c r="Y42" s="123"/>
      <c r="Z42" s="123"/>
      <c r="AA42" s="123"/>
      <c r="AB42" s="123"/>
      <c r="AC42" s="123"/>
      <c r="AD42" s="123"/>
      <c r="AE42" s="123"/>
      <c r="AF42" s="123"/>
      <c r="AG42" s="231"/>
      <c r="AH42" s="231"/>
      <c r="AI42" s="123"/>
      <c r="AJ42" s="123"/>
      <c r="AK42" s="123"/>
      <c r="AL42" s="123"/>
      <c r="AM42" s="123"/>
      <c r="AN42" s="123"/>
      <c r="AO42" s="123"/>
      <c r="AP42" s="123"/>
      <c r="AQ42" s="123"/>
      <c r="AR42" s="231"/>
    </row>
    <row r="43" spans="1:44" ht="14.25" customHeight="1">
      <c r="A43" s="212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29"/>
      <c r="J43" s="129"/>
      <c r="K43" s="129"/>
      <c r="L43" s="129"/>
      <c r="M43" s="129"/>
      <c r="N43" s="147"/>
      <c r="O43" s="147"/>
      <c r="P43" s="129"/>
      <c r="Q43" s="129"/>
      <c r="R43" s="129"/>
      <c r="S43" s="129"/>
      <c r="T43" s="129"/>
      <c r="U43" s="129"/>
      <c r="V43" s="231"/>
      <c r="W43" s="231"/>
      <c r="X43" s="123"/>
      <c r="Y43" s="123"/>
      <c r="Z43" s="123"/>
      <c r="AA43" s="123"/>
      <c r="AB43" s="123"/>
      <c r="AC43" s="123"/>
      <c r="AD43" s="123"/>
      <c r="AE43" s="123"/>
      <c r="AF43" s="123"/>
      <c r="AG43" s="231"/>
      <c r="AH43" s="231"/>
      <c r="AI43" s="123"/>
      <c r="AJ43" s="123"/>
      <c r="AK43" s="123"/>
      <c r="AL43" s="123"/>
      <c r="AM43" s="123"/>
      <c r="AN43" s="123"/>
      <c r="AO43" s="123"/>
      <c r="AP43" s="123"/>
      <c r="AQ43" s="123"/>
      <c r="AR43" s="231"/>
    </row>
    <row r="44" spans="1:44" ht="14.25" customHeight="1">
      <c r="A44" s="212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29"/>
      <c r="J44" s="129"/>
      <c r="K44" s="129"/>
      <c r="L44" s="129"/>
      <c r="M44" s="129"/>
      <c r="N44" s="147"/>
      <c r="O44" s="147"/>
      <c r="P44" s="129"/>
      <c r="Q44" s="129"/>
      <c r="R44" s="129"/>
      <c r="S44" s="129"/>
      <c r="T44" s="129"/>
      <c r="U44" s="129"/>
      <c r="V44" s="231"/>
      <c r="W44" s="231"/>
      <c r="X44" s="123"/>
      <c r="Y44" s="123"/>
      <c r="Z44" s="123"/>
      <c r="AA44" s="123"/>
      <c r="AB44" s="123"/>
      <c r="AC44" s="123"/>
      <c r="AD44" s="123"/>
      <c r="AE44" s="123"/>
      <c r="AF44" s="123"/>
      <c r="AG44" s="231"/>
      <c r="AH44" s="231"/>
      <c r="AI44" s="123"/>
      <c r="AJ44" s="123"/>
      <c r="AK44" s="123"/>
      <c r="AL44" s="123"/>
      <c r="AM44" s="123"/>
      <c r="AN44" s="123"/>
      <c r="AO44" s="123"/>
      <c r="AP44" s="123"/>
      <c r="AQ44" s="123"/>
      <c r="AR44" s="231"/>
    </row>
    <row r="45" spans="1:44" ht="14.25" customHeight="1">
      <c r="A45" s="212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29"/>
      <c r="J45" s="129"/>
      <c r="K45" s="129"/>
      <c r="L45" s="129"/>
      <c r="M45" s="129"/>
      <c r="N45" s="147"/>
      <c r="O45" s="147"/>
      <c r="P45" s="129"/>
      <c r="Q45" s="129"/>
      <c r="R45" s="129"/>
      <c r="S45" s="129"/>
      <c r="T45" s="129"/>
      <c r="U45" s="129"/>
      <c r="V45" s="231"/>
      <c r="W45" s="231"/>
      <c r="X45" s="123"/>
      <c r="Y45" s="123"/>
      <c r="Z45" s="123"/>
      <c r="AA45" s="123"/>
      <c r="AB45" s="123"/>
      <c r="AC45" s="123"/>
      <c r="AD45" s="123"/>
      <c r="AE45" s="123"/>
      <c r="AF45" s="123"/>
      <c r="AG45" s="231"/>
      <c r="AH45" s="231"/>
      <c r="AI45" s="123"/>
      <c r="AJ45" s="123"/>
      <c r="AK45" s="123"/>
      <c r="AL45" s="123"/>
      <c r="AM45" s="123"/>
      <c r="AN45" s="123"/>
      <c r="AO45" s="123"/>
      <c r="AP45" s="123"/>
      <c r="AQ45" s="123"/>
      <c r="AR45" s="231"/>
    </row>
    <row r="46" spans="1:44" ht="14.25" customHeight="1">
      <c r="A46" s="212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29"/>
      <c r="J46" s="129"/>
      <c r="K46" s="129"/>
      <c r="L46" s="129"/>
      <c r="M46" s="129"/>
      <c r="N46" s="147"/>
      <c r="O46" s="147"/>
      <c r="P46" s="129"/>
      <c r="Q46" s="129"/>
      <c r="R46" s="129"/>
      <c r="S46" s="129"/>
      <c r="T46" s="129"/>
      <c r="U46" s="129"/>
      <c r="V46" s="231"/>
      <c r="W46" s="231"/>
      <c r="X46" s="123"/>
      <c r="Y46" s="123"/>
      <c r="Z46" s="123"/>
      <c r="AA46" s="123"/>
      <c r="AB46" s="123"/>
      <c r="AC46" s="123"/>
      <c r="AD46" s="123"/>
      <c r="AE46" s="123"/>
      <c r="AF46" s="123"/>
      <c r="AG46" s="231"/>
      <c r="AH46" s="231"/>
      <c r="AI46" s="123"/>
      <c r="AJ46" s="123"/>
      <c r="AK46" s="123"/>
      <c r="AL46" s="123"/>
      <c r="AM46" s="123"/>
      <c r="AN46" s="123"/>
      <c r="AO46" s="123"/>
      <c r="AP46" s="123"/>
      <c r="AQ46" s="123"/>
      <c r="AR46" s="231"/>
    </row>
    <row r="47" spans="1:44" ht="14.25" customHeight="1">
      <c r="A47" s="212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29"/>
      <c r="J47" s="129"/>
      <c r="K47" s="129"/>
      <c r="L47" s="129"/>
      <c r="M47" s="129"/>
      <c r="N47" s="147"/>
      <c r="O47" s="147"/>
      <c r="P47" s="129"/>
      <c r="Q47" s="129"/>
      <c r="R47" s="129"/>
      <c r="S47" s="129"/>
      <c r="T47" s="129"/>
      <c r="U47" s="129"/>
      <c r="V47" s="231"/>
      <c r="W47" s="231"/>
      <c r="X47" s="123"/>
      <c r="Y47" s="123"/>
      <c r="Z47" s="123"/>
      <c r="AA47" s="123"/>
      <c r="AB47" s="123"/>
      <c r="AC47" s="123"/>
      <c r="AD47" s="123"/>
      <c r="AE47" s="123"/>
      <c r="AF47" s="123"/>
      <c r="AG47" s="231"/>
      <c r="AH47" s="231"/>
      <c r="AI47" s="123"/>
      <c r="AJ47" s="123"/>
      <c r="AK47" s="123"/>
      <c r="AL47" s="123"/>
      <c r="AM47" s="123"/>
      <c r="AN47" s="123"/>
      <c r="AO47" s="123"/>
      <c r="AP47" s="123"/>
      <c r="AQ47" s="123"/>
      <c r="AR47" s="231"/>
    </row>
    <row r="48" spans="1:44" ht="14.25" customHeight="1">
      <c r="A48" s="212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29"/>
      <c r="J48" s="129"/>
      <c r="K48" s="129"/>
      <c r="L48" s="129"/>
      <c r="M48" s="129"/>
      <c r="N48" s="147"/>
      <c r="O48" s="147"/>
      <c r="P48" s="129"/>
      <c r="Q48" s="129"/>
      <c r="R48" s="129"/>
      <c r="S48" s="129"/>
      <c r="T48" s="129"/>
      <c r="U48" s="129"/>
      <c r="V48" s="231"/>
      <c r="W48" s="231"/>
      <c r="X48" s="123"/>
      <c r="Y48" s="123"/>
      <c r="Z48" s="123"/>
      <c r="AA48" s="123"/>
      <c r="AB48" s="123"/>
      <c r="AC48" s="123"/>
      <c r="AD48" s="123"/>
      <c r="AE48" s="123"/>
      <c r="AF48" s="123"/>
      <c r="AG48" s="231"/>
      <c r="AH48" s="231"/>
      <c r="AI48" s="123"/>
      <c r="AJ48" s="123"/>
      <c r="AK48" s="123"/>
      <c r="AL48" s="123"/>
      <c r="AM48" s="123"/>
      <c r="AN48" s="123"/>
      <c r="AO48" s="123"/>
      <c r="AP48" s="123"/>
      <c r="AQ48" s="123"/>
      <c r="AR48" s="231"/>
    </row>
    <row r="49" spans="1:44" ht="14.25" customHeight="1">
      <c r="A49" s="212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29"/>
      <c r="J49" s="129"/>
      <c r="K49" s="129"/>
      <c r="L49" s="129"/>
      <c r="M49" s="129"/>
      <c r="N49" s="147"/>
      <c r="O49" s="147"/>
      <c r="P49" s="129"/>
      <c r="Q49" s="129"/>
      <c r="R49" s="129"/>
      <c r="S49" s="129"/>
      <c r="T49" s="129"/>
      <c r="U49" s="129"/>
      <c r="V49" s="231"/>
      <c r="W49" s="231"/>
      <c r="X49" s="123"/>
      <c r="Y49" s="123"/>
      <c r="Z49" s="123"/>
      <c r="AA49" s="123"/>
      <c r="AB49" s="123"/>
      <c r="AC49" s="123"/>
      <c r="AD49" s="123"/>
      <c r="AE49" s="123"/>
      <c r="AF49" s="123"/>
      <c r="AG49" s="231"/>
      <c r="AH49" s="231"/>
      <c r="AI49" s="123"/>
      <c r="AJ49" s="123"/>
      <c r="AK49" s="123"/>
      <c r="AL49" s="123"/>
      <c r="AM49" s="123"/>
      <c r="AN49" s="123"/>
      <c r="AO49" s="123"/>
      <c r="AP49" s="123"/>
      <c r="AQ49" s="123"/>
      <c r="AR49" s="231"/>
    </row>
    <row r="50" spans="1:44" ht="14.25" customHeight="1">
      <c r="A50" s="212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29"/>
      <c r="J50" s="129"/>
      <c r="K50" s="129"/>
      <c r="L50" s="129"/>
      <c r="M50" s="129"/>
      <c r="N50" s="147"/>
      <c r="O50" s="147"/>
      <c r="P50" s="129"/>
      <c r="Q50" s="129"/>
      <c r="R50" s="129"/>
      <c r="S50" s="129"/>
      <c r="T50" s="129"/>
      <c r="U50" s="129"/>
      <c r="V50" s="231"/>
      <c r="W50" s="231"/>
      <c r="X50" s="123"/>
      <c r="Y50" s="123"/>
      <c r="Z50" s="123"/>
      <c r="AA50" s="123"/>
      <c r="AB50" s="123"/>
      <c r="AC50" s="123"/>
      <c r="AD50" s="123"/>
      <c r="AE50" s="123"/>
      <c r="AF50" s="123"/>
      <c r="AG50" s="231"/>
      <c r="AH50" s="231"/>
      <c r="AI50" s="123"/>
      <c r="AJ50" s="123"/>
      <c r="AK50" s="123"/>
      <c r="AL50" s="123"/>
      <c r="AM50" s="123"/>
      <c r="AN50" s="123"/>
      <c r="AO50" s="123"/>
      <c r="AP50" s="123"/>
      <c r="AQ50" s="123"/>
      <c r="AR50" s="231"/>
    </row>
    <row r="51" spans="1:44" ht="14.25" customHeight="1">
      <c r="A51" s="212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29"/>
      <c r="J51" s="129"/>
      <c r="K51" s="129"/>
      <c r="L51" s="129"/>
      <c r="M51" s="129"/>
      <c r="N51" s="147"/>
      <c r="O51" s="147"/>
      <c r="P51" s="129"/>
      <c r="Q51" s="129"/>
      <c r="R51" s="129"/>
      <c r="S51" s="129"/>
      <c r="T51" s="129"/>
      <c r="U51" s="129"/>
      <c r="V51" s="231"/>
      <c r="W51" s="231"/>
      <c r="X51" s="123"/>
      <c r="Y51" s="123"/>
      <c r="Z51" s="123"/>
      <c r="AA51" s="123"/>
      <c r="AB51" s="123"/>
      <c r="AC51" s="123"/>
      <c r="AD51" s="123"/>
      <c r="AE51" s="123"/>
      <c r="AF51" s="123"/>
      <c r="AG51" s="231"/>
      <c r="AH51" s="231"/>
      <c r="AI51" s="123"/>
      <c r="AJ51" s="123"/>
      <c r="AK51" s="123"/>
      <c r="AL51" s="123"/>
      <c r="AM51" s="123"/>
      <c r="AN51" s="123"/>
      <c r="AO51" s="123"/>
      <c r="AP51" s="123"/>
      <c r="AQ51" s="123"/>
      <c r="AR51" s="231"/>
    </row>
    <row r="52" spans="1:44" ht="14.25" customHeight="1">
      <c r="A52" s="212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29"/>
      <c r="J52" s="129"/>
      <c r="K52" s="129"/>
      <c r="L52" s="129"/>
      <c r="M52" s="129"/>
      <c r="N52" s="147"/>
      <c r="O52" s="147"/>
      <c r="P52" s="129"/>
      <c r="Q52" s="129"/>
      <c r="R52" s="129"/>
      <c r="S52" s="129"/>
      <c r="T52" s="129"/>
      <c r="U52" s="129"/>
      <c r="V52" s="231"/>
      <c r="W52" s="231"/>
      <c r="X52" s="123"/>
      <c r="Y52" s="123"/>
      <c r="Z52" s="123"/>
      <c r="AA52" s="123"/>
      <c r="AB52" s="123"/>
      <c r="AC52" s="123"/>
      <c r="AD52" s="123"/>
      <c r="AE52" s="123"/>
      <c r="AF52" s="123"/>
      <c r="AG52" s="231"/>
      <c r="AH52" s="231"/>
      <c r="AI52" s="123"/>
      <c r="AJ52" s="123"/>
      <c r="AK52" s="123"/>
      <c r="AL52" s="123"/>
      <c r="AM52" s="123"/>
      <c r="AN52" s="123"/>
      <c r="AO52" s="123"/>
      <c r="AP52" s="123"/>
      <c r="AQ52" s="123"/>
      <c r="AR52" s="231"/>
    </row>
    <row r="53" spans="1:44" ht="14.25" customHeight="1">
      <c r="A53" s="212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29"/>
      <c r="J53" s="129"/>
      <c r="K53" s="129"/>
      <c r="L53" s="129"/>
      <c r="M53" s="129"/>
      <c r="N53" s="147"/>
      <c r="O53" s="147"/>
      <c r="P53" s="129"/>
      <c r="Q53" s="129"/>
      <c r="R53" s="129"/>
      <c r="S53" s="129"/>
      <c r="T53" s="129"/>
      <c r="U53" s="129"/>
      <c r="V53" s="231"/>
      <c r="W53" s="231"/>
      <c r="X53" s="123"/>
      <c r="Y53" s="123"/>
      <c r="Z53" s="123"/>
      <c r="AA53" s="123"/>
      <c r="AB53" s="123"/>
      <c r="AC53" s="123"/>
      <c r="AD53" s="123"/>
      <c r="AE53" s="123"/>
      <c r="AF53" s="123"/>
      <c r="AG53" s="231"/>
      <c r="AH53" s="231"/>
      <c r="AI53" s="123"/>
      <c r="AJ53" s="123"/>
      <c r="AK53" s="123"/>
      <c r="AL53" s="123"/>
      <c r="AM53" s="123"/>
      <c r="AN53" s="123"/>
      <c r="AO53" s="123"/>
      <c r="AP53" s="123"/>
      <c r="AQ53" s="123"/>
      <c r="AR53" s="231"/>
    </row>
    <row r="54" spans="1:44" ht="14.25" customHeight="1">
      <c r="A54" s="212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29"/>
      <c r="J54" s="129"/>
      <c r="K54" s="129"/>
      <c r="L54" s="129"/>
      <c r="M54" s="129"/>
      <c r="N54" s="147"/>
      <c r="O54" s="147"/>
      <c r="P54" s="129"/>
      <c r="Q54" s="129"/>
      <c r="R54" s="129"/>
      <c r="S54" s="129"/>
      <c r="T54" s="129"/>
      <c r="U54" s="129"/>
      <c r="V54" s="231"/>
      <c r="W54" s="231"/>
      <c r="X54" s="123"/>
      <c r="Y54" s="123"/>
      <c r="Z54" s="123"/>
      <c r="AA54" s="123"/>
      <c r="AB54" s="123"/>
      <c r="AC54" s="123"/>
      <c r="AD54" s="123"/>
      <c r="AE54" s="123"/>
      <c r="AF54" s="123"/>
      <c r="AG54" s="231"/>
      <c r="AH54" s="231"/>
      <c r="AI54" s="123"/>
      <c r="AJ54" s="123"/>
      <c r="AK54" s="123"/>
      <c r="AL54" s="123"/>
      <c r="AM54" s="123"/>
      <c r="AN54" s="123"/>
      <c r="AO54" s="123"/>
      <c r="AP54" s="123"/>
      <c r="AQ54" s="123"/>
      <c r="AR54" s="231"/>
    </row>
    <row r="55" spans="1:44" ht="14.25" customHeight="1">
      <c r="A55" s="212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29"/>
      <c r="J55" s="129"/>
      <c r="K55" s="129"/>
      <c r="L55" s="129"/>
      <c r="M55" s="129"/>
      <c r="N55" s="147"/>
      <c r="O55" s="147"/>
      <c r="P55" s="129"/>
      <c r="Q55" s="129"/>
      <c r="R55" s="129"/>
      <c r="S55" s="129"/>
      <c r="T55" s="129"/>
      <c r="U55" s="129"/>
      <c r="V55" s="231"/>
      <c r="W55" s="231"/>
      <c r="X55" s="123"/>
      <c r="Y55" s="123"/>
      <c r="Z55" s="123"/>
      <c r="AA55" s="123"/>
      <c r="AB55" s="123"/>
      <c r="AC55" s="123"/>
      <c r="AD55" s="123"/>
      <c r="AE55" s="123"/>
      <c r="AF55" s="123"/>
      <c r="AG55" s="231"/>
      <c r="AH55" s="231"/>
      <c r="AI55" s="123"/>
      <c r="AJ55" s="123"/>
      <c r="AK55" s="123"/>
      <c r="AL55" s="123"/>
      <c r="AM55" s="123"/>
      <c r="AN55" s="123"/>
      <c r="AO55" s="123"/>
      <c r="AP55" s="123"/>
      <c r="AQ55" s="123"/>
      <c r="AR55" s="231"/>
    </row>
    <row r="56" spans="1:44" ht="14.25" customHeight="1">
      <c r="A56" s="212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29"/>
      <c r="J56" s="129"/>
      <c r="K56" s="129"/>
      <c r="L56" s="129"/>
      <c r="M56" s="129"/>
      <c r="N56" s="147"/>
      <c r="O56" s="147"/>
      <c r="P56" s="129"/>
      <c r="Q56" s="129"/>
      <c r="R56" s="129"/>
      <c r="S56" s="129"/>
      <c r="T56" s="129"/>
      <c r="U56" s="129"/>
      <c r="V56" s="231"/>
      <c r="W56" s="231"/>
      <c r="X56" s="123"/>
      <c r="Y56" s="123"/>
      <c r="Z56" s="123"/>
      <c r="AA56" s="123"/>
      <c r="AB56" s="123"/>
      <c r="AC56" s="123"/>
      <c r="AD56" s="123"/>
      <c r="AE56" s="123"/>
      <c r="AF56" s="123"/>
      <c r="AG56" s="231"/>
      <c r="AH56" s="231"/>
      <c r="AI56" s="123"/>
      <c r="AJ56" s="123"/>
      <c r="AK56" s="123"/>
      <c r="AL56" s="123"/>
      <c r="AM56" s="123"/>
      <c r="AN56" s="123"/>
      <c r="AO56" s="123"/>
      <c r="AP56" s="123"/>
      <c r="AQ56" s="123"/>
      <c r="AR56" s="231"/>
    </row>
    <row r="57" spans="1:44" ht="14.25" customHeight="1">
      <c r="A57" s="212"/>
      <c r="B57" s="5" t="s">
        <v>62</v>
      </c>
      <c r="C57" s="6" t="s">
        <v>62</v>
      </c>
      <c r="D57" s="6"/>
      <c r="E57" s="5"/>
      <c r="F57" s="5"/>
      <c r="G57" s="5"/>
      <c r="H57" s="5"/>
      <c r="I57" s="5" t="s">
        <v>62</v>
      </c>
      <c r="J57" s="5" t="s">
        <v>62</v>
      </c>
      <c r="K57" s="5" t="s">
        <v>62</v>
      </c>
      <c r="L57" s="5" t="s">
        <v>62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14.25" customHeight="1">
      <c r="A58" s="212"/>
    </row>
    <row r="59" spans="1:44" ht="14.25" customHeight="1">
      <c r="A59" s="212"/>
      <c r="B59" s="381" t="s">
        <v>166</v>
      </c>
      <c r="C59" s="381"/>
      <c r="AB59" s="304"/>
      <c r="AC59" s="304"/>
      <c r="AD59" s="304"/>
      <c r="AE59" s="304"/>
      <c r="AF59" s="305"/>
      <c r="AM59" s="389">
        <f>Data_Sekolah!$D$26</f>
        <v>0</v>
      </c>
      <c r="AN59" s="389"/>
      <c r="AO59" s="389"/>
      <c r="AP59" s="389"/>
      <c r="AQ59" s="388"/>
    </row>
    <row r="60" spans="1:44" ht="14.25" customHeight="1">
      <c r="A60" s="212"/>
      <c r="B60" s="381"/>
      <c r="C60" s="381"/>
      <c r="AB60" s="305"/>
      <c r="AC60" s="305"/>
      <c r="AD60" s="305"/>
      <c r="AE60" s="305"/>
      <c r="AF60" s="305"/>
      <c r="AM60" s="388" t="s">
        <v>172</v>
      </c>
      <c r="AN60" s="388"/>
      <c r="AO60" s="388"/>
      <c r="AP60" s="388"/>
      <c r="AQ60" s="388"/>
    </row>
    <row r="61" spans="1:44" ht="14.25" customHeight="1">
      <c r="A61" s="212"/>
      <c r="B61" s="381"/>
      <c r="C61" s="381"/>
      <c r="AB61" s="296"/>
      <c r="AC61" s="296"/>
      <c r="AD61" s="296"/>
      <c r="AE61" s="296"/>
      <c r="AF61" s="296"/>
      <c r="AM61" s="296"/>
      <c r="AN61" s="296"/>
      <c r="AO61" s="296"/>
      <c r="AP61" s="296"/>
      <c r="AQ61" s="296"/>
    </row>
    <row r="62" spans="1:44" ht="14.25" customHeight="1">
      <c r="A62" s="212"/>
      <c r="B62" s="381"/>
      <c r="C62" s="381"/>
      <c r="AB62" s="296"/>
      <c r="AC62" s="296"/>
      <c r="AD62" s="296"/>
      <c r="AE62" s="296"/>
      <c r="AF62" s="296"/>
      <c r="AM62" s="296"/>
      <c r="AN62" s="296"/>
      <c r="AO62" s="296"/>
      <c r="AP62" s="296"/>
      <c r="AQ62" s="296"/>
    </row>
    <row r="63" spans="1:44" ht="14.25" customHeight="1">
      <c r="A63" s="212"/>
      <c r="AB63" s="306"/>
      <c r="AC63" s="306"/>
      <c r="AD63" s="306"/>
      <c r="AE63" s="306"/>
      <c r="AF63" s="307"/>
      <c r="AM63" s="390">
        <f>Data_Sekolah!$D$19</f>
        <v>0</v>
      </c>
      <c r="AN63" s="390"/>
      <c r="AO63" s="390"/>
      <c r="AP63" s="390"/>
      <c r="AQ63" s="391"/>
    </row>
    <row r="64" spans="1:44" ht="14.25" customHeight="1">
      <c r="AB64" s="305"/>
      <c r="AC64" s="305"/>
      <c r="AD64" s="305"/>
      <c r="AE64" s="305"/>
      <c r="AF64" s="305"/>
      <c r="AM64" s="388" t="str">
        <f>Data_Sekolah!$B$20&amp; " : "&amp;Data_Sekolah!$D$20</f>
        <v xml:space="preserve">NIP : </v>
      </c>
      <c r="AN64" s="388"/>
      <c r="AO64" s="388"/>
      <c r="AP64" s="388"/>
      <c r="AQ64" s="388"/>
    </row>
  </sheetData>
  <sheetProtection selectLockedCells="1"/>
  <mergeCells count="18">
    <mergeCell ref="AM63:AQ63"/>
    <mergeCell ref="AM64:AQ64"/>
    <mergeCell ref="AB10:AE10"/>
    <mergeCell ref="AI10:AK10"/>
    <mergeCell ref="AM10:AP10"/>
    <mergeCell ref="B59:C62"/>
    <mergeCell ref="AM59:AQ59"/>
    <mergeCell ref="AM60:AQ60"/>
    <mergeCell ref="B9:B11"/>
    <mergeCell ref="C9:C10"/>
    <mergeCell ref="E9:M9"/>
    <mergeCell ref="P9:U9"/>
    <mergeCell ref="X9:AF9"/>
    <mergeCell ref="AI9:AQ9"/>
    <mergeCell ref="E10:G10"/>
    <mergeCell ref="I10:L10"/>
    <mergeCell ref="P10:R10"/>
    <mergeCell ref="X10:Z10"/>
  </mergeCells>
  <printOptions horizontalCentered="1" verticalCentered="1"/>
  <pageMargins left="0.196850393700787" right="0.196850393700787" top="0.2" bottom="0.2" header="0.39370078740157499" footer="0.39370078740157499"/>
  <pageSetup paperSize="9" scale="75" orientation="portrait" horizontalDpi="4294967293" r:id="rId1"/>
  <colBreaks count="3" manualBreakCount="3">
    <brk id="14" min="1" max="63" man="1"/>
    <brk id="22" min="1" max="63" man="1"/>
    <brk id="33" min="1" max="6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"/>
  <dimension ref="A1:AR64"/>
  <sheetViews>
    <sheetView showGridLines="0" showRowColHeaders="0" view="pageBreakPreview" zoomScale="85" zoomScaleNormal="85" zoomScaleSheetLayoutView="85" workbookViewId="0">
      <selection activeCell="J33" sqref="J33"/>
    </sheetView>
  </sheetViews>
  <sheetFormatPr defaultRowHeight="15"/>
  <cols>
    <col min="1" max="1" width="3.42578125" style="3" customWidth="1"/>
    <col min="2" max="2" width="16" style="3" customWidth="1"/>
    <col min="3" max="3" width="38.7109375" style="3" customWidth="1"/>
    <col min="4" max="4" width="2.7109375" style="3" customWidth="1"/>
    <col min="5" max="7" width="6.7109375" style="3" customWidth="1"/>
    <col min="8" max="8" width="12.7109375" style="3" customWidth="1"/>
    <col min="9" max="12" width="6.7109375" style="3" customWidth="1"/>
    <col min="13" max="13" width="10.7109375" style="3" customWidth="1"/>
    <col min="14" max="15" width="2.7109375" style="3" customWidth="1"/>
    <col min="16" max="19" width="12.7109375" style="3" customWidth="1"/>
    <col min="20" max="20" width="6.7109375" style="3" customWidth="1"/>
    <col min="21" max="21" width="10.7109375" style="3" customWidth="1"/>
    <col min="22" max="23" width="2.7109375" style="3" customWidth="1"/>
    <col min="24" max="26" width="6.7109375" style="3" customWidth="1"/>
    <col min="27" max="27" width="12.7109375" style="3" customWidth="1"/>
    <col min="28" max="31" width="6.7109375" style="3" customWidth="1"/>
    <col min="32" max="32" width="10.7109375" style="3" customWidth="1"/>
    <col min="33" max="34" width="2.7109375" style="3" customWidth="1"/>
    <col min="35" max="37" width="6.7109375" style="3" customWidth="1"/>
    <col min="38" max="38" width="12.7109375" style="3" customWidth="1"/>
    <col min="39" max="42" width="6.7109375" style="3" customWidth="1"/>
    <col min="43" max="43" width="10.7109375" style="3" customWidth="1"/>
    <col min="44" max="44" width="2.7109375" style="3" customWidth="1"/>
    <col min="45" max="16384" width="9.140625" style="3"/>
  </cols>
  <sheetData>
    <row r="1" spans="1:44">
      <c r="A1" s="212"/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</row>
    <row r="2" spans="1:44" ht="21">
      <c r="A2" s="212"/>
      <c r="B2" s="276" t="s">
        <v>133</v>
      </c>
      <c r="E2" s="284"/>
      <c r="F2" s="284"/>
      <c r="G2" s="284"/>
      <c r="H2" s="284"/>
      <c r="I2" s="284"/>
      <c r="J2" s="284"/>
      <c r="K2" s="284"/>
      <c r="L2" s="284"/>
      <c r="M2" s="284"/>
    </row>
    <row r="3" spans="1:44" ht="14.25" customHeight="1">
      <c r="A3" s="212"/>
      <c r="B3" s="18"/>
      <c r="E3" s="284"/>
      <c r="F3" s="284"/>
      <c r="G3" s="284"/>
      <c r="H3" s="284"/>
      <c r="I3" s="284"/>
      <c r="J3" s="284"/>
      <c r="K3" s="284"/>
      <c r="L3" s="284"/>
      <c r="M3" s="284"/>
    </row>
    <row r="4" spans="1:44" ht="35.1" customHeight="1">
      <c r="A4" s="212"/>
      <c r="B4" s="302" t="s">
        <v>14</v>
      </c>
      <c r="C4" s="303" t="s">
        <v>174</v>
      </c>
      <c r="E4" s="160"/>
      <c r="F4" s="160"/>
      <c r="G4" s="160"/>
      <c r="H4" s="161"/>
      <c r="I4" s="157"/>
      <c r="J4" s="157"/>
      <c r="K4" s="157"/>
      <c r="L4" s="157"/>
      <c r="M4" s="66"/>
    </row>
    <row r="5" spans="1:44" ht="14.25" customHeight="1">
      <c r="A5" s="212"/>
      <c r="B5" s="158" t="s">
        <v>39</v>
      </c>
      <c r="C5" s="159" t="str">
        <f>": "&amp;Data_Sekolah!$D$23</f>
        <v>: 3 (Tiga)</v>
      </c>
      <c r="E5" s="160"/>
      <c r="F5" s="160"/>
      <c r="G5" s="160"/>
      <c r="H5" s="161"/>
      <c r="I5" s="157"/>
      <c r="J5" s="157"/>
      <c r="K5" s="157"/>
      <c r="L5" s="157"/>
    </row>
    <row r="6" spans="1:44" ht="14.25" customHeight="1">
      <c r="A6" s="212"/>
      <c r="B6" s="161" t="s">
        <v>40</v>
      </c>
      <c r="C6" s="157" t="str">
        <f>": "&amp;Data_Sekolah!$D$24</f>
        <v>: I (Satu)</v>
      </c>
      <c r="E6" s="284"/>
      <c r="F6" s="284"/>
      <c r="G6" s="284"/>
      <c r="I6" s="4"/>
      <c r="J6" s="4"/>
      <c r="K6" s="4"/>
      <c r="L6" s="4"/>
    </row>
    <row r="7" spans="1:44" ht="14.25" customHeight="1">
      <c r="A7" s="212"/>
      <c r="B7" s="161" t="s">
        <v>42</v>
      </c>
      <c r="C7" s="157" t="str">
        <f>": "&amp;Data_Sekolah!$D$25</f>
        <v>: 2019/2020</v>
      </c>
      <c r="E7" s="21"/>
      <c r="F7" s="21"/>
      <c r="G7" s="21"/>
      <c r="H7" s="21"/>
      <c r="I7" s="21"/>
      <c r="J7" s="21"/>
      <c r="K7" s="21"/>
      <c r="L7" s="21"/>
      <c r="M7" s="21"/>
    </row>
    <row r="8" spans="1:44" ht="14.25" customHeight="1">
      <c r="A8" s="212"/>
      <c r="B8" s="19"/>
      <c r="C8" s="20"/>
      <c r="D8" s="20"/>
      <c r="E8" s="21"/>
      <c r="F8" s="21"/>
      <c r="G8" s="21"/>
      <c r="H8" s="21"/>
      <c r="I8" s="21"/>
      <c r="J8" s="21"/>
      <c r="K8" s="21"/>
      <c r="L8" s="21"/>
      <c r="M8" s="21"/>
    </row>
    <row r="9" spans="1:44">
      <c r="A9" s="212"/>
      <c r="B9" s="382" t="s">
        <v>44</v>
      </c>
      <c r="C9" s="382" t="s">
        <v>51</v>
      </c>
      <c r="D9" s="297"/>
      <c r="E9" s="383" t="s">
        <v>2</v>
      </c>
      <c r="F9" s="384"/>
      <c r="G9" s="384"/>
      <c r="H9" s="384"/>
      <c r="I9" s="384"/>
      <c r="J9" s="384"/>
      <c r="K9" s="384"/>
      <c r="L9" s="384"/>
      <c r="M9" s="384"/>
      <c r="N9" s="298"/>
      <c r="O9" s="298"/>
      <c r="P9" s="383" t="s">
        <v>3</v>
      </c>
      <c r="Q9" s="384"/>
      <c r="R9" s="384"/>
      <c r="S9" s="384"/>
      <c r="T9" s="384"/>
      <c r="U9" s="384"/>
      <c r="V9" s="149"/>
      <c r="W9" s="149"/>
      <c r="X9" s="383" t="s">
        <v>4</v>
      </c>
      <c r="Y9" s="384"/>
      <c r="Z9" s="384"/>
      <c r="AA9" s="384"/>
      <c r="AB9" s="384"/>
      <c r="AC9" s="384"/>
      <c r="AD9" s="384"/>
      <c r="AE9" s="384"/>
      <c r="AF9" s="384"/>
      <c r="AG9" s="149"/>
      <c r="AH9" s="149"/>
      <c r="AI9" s="383" t="s">
        <v>198</v>
      </c>
      <c r="AJ9" s="384"/>
      <c r="AK9" s="384"/>
      <c r="AL9" s="384"/>
      <c r="AM9" s="384"/>
      <c r="AN9" s="384"/>
      <c r="AO9" s="384"/>
      <c r="AP9" s="384"/>
      <c r="AQ9" s="384"/>
      <c r="AR9" s="149"/>
    </row>
    <row r="10" spans="1:44">
      <c r="A10" s="212"/>
      <c r="B10" s="382"/>
      <c r="C10" s="382"/>
      <c r="D10" s="297"/>
      <c r="E10" s="385" t="s">
        <v>45</v>
      </c>
      <c r="F10" s="386"/>
      <c r="G10" s="387"/>
      <c r="H10" s="23" t="s">
        <v>106</v>
      </c>
      <c r="I10" s="385" t="s">
        <v>47</v>
      </c>
      <c r="J10" s="386"/>
      <c r="K10" s="386"/>
      <c r="L10" s="387"/>
      <c r="M10" s="22" t="s">
        <v>199</v>
      </c>
      <c r="N10" s="146"/>
      <c r="O10" s="146"/>
      <c r="P10" s="385" t="s">
        <v>45</v>
      </c>
      <c r="Q10" s="386"/>
      <c r="R10" s="387"/>
      <c r="S10" s="23" t="s">
        <v>106</v>
      </c>
      <c r="T10" s="23" t="s">
        <v>47</v>
      </c>
      <c r="U10" s="22" t="s">
        <v>199</v>
      </c>
      <c r="V10" s="149"/>
      <c r="W10" s="149"/>
      <c r="X10" s="385" t="s">
        <v>45</v>
      </c>
      <c r="Y10" s="386"/>
      <c r="Z10" s="387"/>
      <c r="AA10" s="23" t="s">
        <v>106</v>
      </c>
      <c r="AB10" s="385" t="s">
        <v>47</v>
      </c>
      <c r="AC10" s="386"/>
      <c r="AD10" s="386"/>
      <c r="AE10" s="387"/>
      <c r="AF10" s="22" t="s">
        <v>199</v>
      </c>
      <c r="AG10" s="149"/>
      <c r="AH10" s="149"/>
      <c r="AI10" s="385" t="s">
        <v>45</v>
      </c>
      <c r="AJ10" s="386"/>
      <c r="AK10" s="387"/>
      <c r="AL10" s="23" t="s">
        <v>106</v>
      </c>
      <c r="AM10" s="385" t="s">
        <v>47</v>
      </c>
      <c r="AN10" s="386"/>
      <c r="AO10" s="386"/>
      <c r="AP10" s="387"/>
      <c r="AQ10" s="22" t="s">
        <v>199</v>
      </c>
      <c r="AR10" s="149"/>
    </row>
    <row r="11" spans="1:44" s="296" customFormat="1">
      <c r="A11" s="293"/>
      <c r="B11" s="382"/>
      <c r="C11" s="294" t="s">
        <v>93</v>
      </c>
      <c r="D11" s="295"/>
      <c r="E11" s="162" t="str">
        <f>KI_KD!$C$80</f>
        <v>4.1</v>
      </c>
      <c r="F11" s="162" t="str">
        <f>KI_KD!$C$81</f>
        <v>4.3</v>
      </c>
      <c r="G11" s="162" t="str">
        <f>KI_KD!$C$82</f>
        <v>4.4</v>
      </c>
      <c r="H11" s="164" t="str">
        <f>KI_KD!$C$83</f>
        <v>4.4</v>
      </c>
      <c r="I11" s="162" t="str">
        <f>KI_KD!$C$84</f>
        <v>4.1</v>
      </c>
      <c r="J11" s="162" t="str">
        <f>KI_KD!$C$85</f>
        <v>4.2</v>
      </c>
      <c r="K11" s="162" t="str">
        <f>KI_KD!$C$86</f>
        <v>4.3</v>
      </c>
      <c r="L11" s="162" t="str">
        <f>KI_KD!$C$87</f>
        <v>4.4</v>
      </c>
      <c r="M11" s="163" t="str">
        <f>KI_KD!$C$88</f>
        <v>4.1</v>
      </c>
      <c r="N11" s="165"/>
      <c r="O11" s="165"/>
      <c r="P11" s="162" t="str">
        <f>KI_KD!$C$80</f>
        <v>4.1</v>
      </c>
      <c r="Q11" s="162" t="str">
        <f>KI_KD!$C$81</f>
        <v>4.3</v>
      </c>
      <c r="R11" s="162" t="str">
        <f>KI_KD!$C$82</f>
        <v>4.4</v>
      </c>
      <c r="S11" s="164" t="str">
        <f>KI_KD!$C$83</f>
        <v>4.4</v>
      </c>
      <c r="T11" s="162" t="str">
        <f>KI_KD!$C$86</f>
        <v>4.3</v>
      </c>
      <c r="U11" s="163" t="str">
        <f>KI_KD!$C$88</f>
        <v>4.1</v>
      </c>
      <c r="V11" s="166"/>
      <c r="W11" s="166"/>
      <c r="X11" s="162" t="str">
        <f>KI_KD!$C$80</f>
        <v>4.1</v>
      </c>
      <c r="Y11" s="162" t="str">
        <f>KI_KD!$C$81</f>
        <v>4.3</v>
      </c>
      <c r="Z11" s="162" t="str">
        <f>KI_KD!$C$82</f>
        <v>4.4</v>
      </c>
      <c r="AA11" s="164" t="str">
        <f>KI_KD!$C$83</f>
        <v>4.4</v>
      </c>
      <c r="AB11" s="162" t="str">
        <f>KI_KD!$C$84</f>
        <v>4.1</v>
      </c>
      <c r="AC11" s="162" t="str">
        <f>KI_KD!$C$85</f>
        <v>4.2</v>
      </c>
      <c r="AD11" s="162" t="str">
        <f>KI_KD!$C$86</f>
        <v>4.3</v>
      </c>
      <c r="AE11" s="162" t="str">
        <f>KI_KD!$C$87</f>
        <v>4.4</v>
      </c>
      <c r="AF11" s="163" t="str">
        <f>KI_KD!$C$88</f>
        <v>4.1</v>
      </c>
      <c r="AG11" s="166"/>
      <c r="AH11" s="166"/>
      <c r="AI11" s="162" t="str">
        <f>KI_KD!$C$80</f>
        <v>4.1</v>
      </c>
      <c r="AJ11" s="162" t="str">
        <f>KI_KD!$C$81</f>
        <v>4.3</v>
      </c>
      <c r="AK11" s="162" t="str">
        <f>KI_KD!$C$82</f>
        <v>4.4</v>
      </c>
      <c r="AL11" s="164" t="str">
        <f>KI_KD!$C$83</f>
        <v>4.4</v>
      </c>
      <c r="AM11" s="162" t="str">
        <f>KI_KD!$C$84</f>
        <v>4.1</v>
      </c>
      <c r="AN11" s="162" t="str">
        <f>KI_KD!$C$85</f>
        <v>4.2</v>
      </c>
      <c r="AO11" s="162" t="str">
        <f>KI_KD!$C$86</f>
        <v>4.3</v>
      </c>
      <c r="AP11" s="162" t="str">
        <f>KI_KD!$C$87</f>
        <v>4.4</v>
      </c>
      <c r="AQ11" s="163" t="str">
        <f>KI_KD!$C$88</f>
        <v>4.1</v>
      </c>
      <c r="AR11" s="166"/>
    </row>
    <row r="12" spans="1:44" ht="14.25" customHeight="1">
      <c r="A12" s="212"/>
      <c r="B12" s="15">
        <v>1</v>
      </c>
      <c r="C12" s="17">
        <f>'Biodata Siswa'!B11</f>
        <v>0</v>
      </c>
      <c r="D12" s="150"/>
      <c r="E12" s="129">
        <v>3</v>
      </c>
      <c r="F12" s="129">
        <v>4</v>
      </c>
      <c r="G12" s="129">
        <v>5</v>
      </c>
      <c r="H12" s="129">
        <v>6</v>
      </c>
      <c r="I12" s="129">
        <v>7</v>
      </c>
      <c r="J12" s="129">
        <v>8</v>
      </c>
      <c r="K12" s="129">
        <v>9</v>
      </c>
      <c r="L12" s="129">
        <v>10</v>
      </c>
      <c r="M12" s="129">
        <v>11</v>
      </c>
      <c r="N12" s="147"/>
      <c r="O12" s="147"/>
      <c r="P12" s="129">
        <v>12</v>
      </c>
      <c r="Q12" s="129">
        <v>13</v>
      </c>
      <c r="R12" s="129">
        <v>14</v>
      </c>
      <c r="S12" s="129">
        <v>15</v>
      </c>
      <c r="T12" s="129">
        <v>16</v>
      </c>
      <c r="U12" s="129">
        <v>17</v>
      </c>
      <c r="V12" s="231"/>
      <c r="W12" s="231"/>
      <c r="X12" s="129">
        <v>18</v>
      </c>
      <c r="Y12" s="129">
        <v>19</v>
      </c>
      <c r="Z12" s="129">
        <v>20</v>
      </c>
      <c r="AA12" s="129">
        <v>21</v>
      </c>
      <c r="AB12" s="129">
        <v>22</v>
      </c>
      <c r="AC12" s="129">
        <v>23</v>
      </c>
      <c r="AD12" s="129">
        <v>24</v>
      </c>
      <c r="AE12" s="129">
        <v>25</v>
      </c>
      <c r="AF12" s="129">
        <v>26</v>
      </c>
      <c r="AG12" s="231"/>
      <c r="AH12" s="231"/>
      <c r="AI12" s="129">
        <v>27</v>
      </c>
      <c r="AJ12" s="129">
        <v>28</v>
      </c>
      <c r="AK12" s="129">
        <v>29</v>
      </c>
      <c r="AL12" s="129">
        <v>30</v>
      </c>
      <c r="AM12" s="129">
        <v>31</v>
      </c>
      <c r="AN12" s="129">
        <v>32</v>
      </c>
      <c r="AO12" s="129">
        <v>33</v>
      </c>
      <c r="AP12" s="129">
        <v>34</v>
      </c>
      <c r="AQ12" s="129">
        <v>35</v>
      </c>
      <c r="AR12" s="231"/>
    </row>
    <row r="13" spans="1:44" ht="14.25" customHeight="1">
      <c r="A13" s="212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29"/>
      <c r="J13" s="129"/>
      <c r="K13" s="129"/>
      <c r="L13" s="129"/>
      <c r="M13" s="129"/>
      <c r="N13" s="147"/>
      <c r="O13" s="147"/>
      <c r="P13" s="129"/>
      <c r="Q13" s="129"/>
      <c r="R13" s="129"/>
      <c r="S13" s="129"/>
      <c r="T13" s="129"/>
      <c r="U13" s="129"/>
      <c r="V13" s="231"/>
      <c r="W13" s="231"/>
      <c r="X13" s="129"/>
      <c r="Y13" s="129"/>
      <c r="Z13" s="129"/>
      <c r="AA13" s="129"/>
      <c r="AB13" s="129"/>
      <c r="AC13" s="129"/>
      <c r="AD13" s="129"/>
      <c r="AE13" s="129"/>
      <c r="AF13" s="129"/>
      <c r="AG13" s="231"/>
      <c r="AH13" s="231"/>
      <c r="AI13" s="129"/>
      <c r="AJ13" s="129"/>
      <c r="AK13" s="129"/>
      <c r="AL13" s="129"/>
      <c r="AM13" s="129"/>
      <c r="AN13" s="129"/>
      <c r="AO13" s="129"/>
      <c r="AP13" s="129"/>
      <c r="AQ13" s="129"/>
      <c r="AR13" s="231"/>
    </row>
    <row r="14" spans="1:44" ht="14.25" customHeight="1">
      <c r="A14" s="212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29"/>
      <c r="J14" s="129"/>
      <c r="K14" s="129"/>
      <c r="L14" s="129"/>
      <c r="M14" s="129"/>
      <c r="N14" s="147"/>
      <c r="O14" s="147"/>
      <c r="P14" s="129"/>
      <c r="Q14" s="129"/>
      <c r="R14" s="129"/>
      <c r="S14" s="129"/>
      <c r="T14" s="129"/>
      <c r="U14" s="129"/>
      <c r="V14" s="231"/>
      <c r="W14" s="231"/>
      <c r="X14" s="129"/>
      <c r="Y14" s="129"/>
      <c r="Z14" s="129"/>
      <c r="AA14" s="129"/>
      <c r="AB14" s="129"/>
      <c r="AC14" s="129"/>
      <c r="AD14" s="129"/>
      <c r="AE14" s="129"/>
      <c r="AF14" s="129"/>
      <c r="AG14" s="231"/>
      <c r="AH14" s="231"/>
      <c r="AI14" s="129"/>
      <c r="AJ14" s="129"/>
      <c r="AK14" s="129"/>
      <c r="AL14" s="129"/>
      <c r="AM14" s="129"/>
      <c r="AN14" s="129"/>
      <c r="AO14" s="129"/>
      <c r="AP14" s="129"/>
      <c r="AQ14" s="129"/>
      <c r="AR14" s="231"/>
    </row>
    <row r="15" spans="1:44" ht="14.25" customHeight="1">
      <c r="A15" s="212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29"/>
      <c r="J15" s="129"/>
      <c r="K15" s="129"/>
      <c r="L15" s="129"/>
      <c r="M15" s="129"/>
      <c r="N15" s="147"/>
      <c r="O15" s="147"/>
      <c r="P15" s="129"/>
      <c r="Q15" s="129"/>
      <c r="R15" s="129"/>
      <c r="S15" s="129"/>
      <c r="T15" s="129"/>
      <c r="U15" s="129"/>
      <c r="V15" s="231"/>
      <c r="W15" s="231"/>
      <c r="X15" s="129"/>
      <c r="Y15" s="129"/>
      <c r="Z15" s="129"/>
      <c r="AA15" s="129"/>
      <c r="AB15" s="129"/>
      <c r="AC15" s="129"/>
      <c r="AD15" s="129"/>
      <c r="AE15" s="129"/>
      <c r="AF15" s="129"/>
      <c r="AG15" s="231"/>
      <c r="AH15" s="231"/>
      <c r="AI15" s="129"/>
      <c r="AJ15" s="129"/>
      <c r="AK15" s="129"/>
      <c r="AL15" s="129"/>
      <c r="AM15" s="129"/>
      <c r="AN15" s="129"/>
      <c r="AO15" s="129"/>
      <c r="AP15" s="129"/>
      <c r="AQ15" s="129"/>
      <c r="AR15" s="231"/>
    </row>
    <row r="16" spans="1:44" ht="14.25" customHeight="1">
      <c r="A16" s="212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29"/>
      <c r="J16" s="129"/>
      <c r="K16" s="129"/>
      <c r="L16" s="129"/>
      <c r="M16" s="129"/>
      <c r="N16" s="147"/>
      <c r="O16" s="147"/>
      <c r="P16" s="129"/>
      <c r="Q16" s="129"/>
      <c r="R16" s="129"/>
      <c r="S16" s="129"/>
      <c r="T16" s="129"/>
      <c r="U16" s="129"/>
      <c r="V16" s="231"/>
      <c r="W16" s="231"/>
      <c r="X16" s="129"/>
      <c r="Y16" s="129"/>
      <c r="Z16" s="129"/>
      <c r="AA16" s="129"/>
      <c r="AB16" s="129"/>
      <c r="AC16" s="129"/>
      <c r="AD16" s="129"/>
      <c r="AE16" s="129"/>
      <c r="AF16" s="129"/>
      <c r="AG16" s="231"/>
      <c r="AH16" s="231"/>
      <c r="AI16" s="129"/>
      <c r="AJ16" s="129"/>
      <c r="AK16" s="129"/>
      <c r="AL16" s="129"/>
      <c r="AM16" s="129"/>
      <c r="AN16" s="129"/>
      <c r="AO16" s="129"/>
      <c r="AP16" s="129"/>
      <c r="AQ16" s="129"/>
      <c r="AR16" s="231"/>
    </row>
    <row r="17" spans="1:44" ht="14.25" customHeight="1">
      <c r="A17" s="212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29"/>
      <c r="J17" s="129"/>
      <c r="K17" s="129"/>
      <c r="L17" s="129"/>
      <c r="M17" s="129"/>
      <c r="N17" s="147"/>
      <c r="O17" s="147"/>
      <c r="P17" s="129"/>
      <c r="Q17" s="129"/>
      <c r="R17" s="129"/>
      <c r="S17" s="129"/>
      <c r="T17" s="129"/>
      <c r="U17" s="129"/>
      <c r="V17" s="231"/>
      <c r="W17" s="231"/>
      <c r="X17" s="129"/>
      <c r="Y17" s="129"/>
      <c r="Z17" s="129"/>
      <c r="AA17" s="129"/>
      <c r="AB17" s="129"/>
      <c r="AC17" s="129"/>
      <c r="AD17" s="129"/>
      <c r="AE17" s="129"/>
      <c r="AF17" s="129"/>
      <c r="AG17" s="231"/>
      <c r="AH17" s="231"/>
      <c r="AI17" s="129"/>
      <c r="AJ17" s="129"/>
      <c r="AK17" s="129"/>
      <c r="AL17" s="129"/>
      <c r="AM17" s="129"/>
      <c r="AN17" s="129"/>
      <c r="AO17" s="129"/>
      <c r="AP17" s="129"/>
      <c r="AQ17" s="129"/>
      <c r="AR17" s="231"/>
    </row>
    <row r="18" spans="1:44" ht="14.25" customHeight="1">
      <c r="A18" s="212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29"/>
      <c r="J18" s="129"/>
      <c r="K18" s="129"/>
      <c r="L18" s="129"/>
      <c r="M18" s="129"/>
      <c r="N18" s="147"/>
      <c r="O18" s="147"/>
      <c r="P18" s="129"/>
      <c r="Q18" s="129"/>
      <c r="R18" s="129"/>
      <c r="S18" s="129"/>
      <c r="T18" s="129"/>
      <c r="U18" s="129"/>
      <c r="V18" s="231"/>
      <c r="W18" s="231"/>
      <c r="X18" s="129"/>
      <c r="Y18" s="129"/>
      <c r="Z18" s="129"/>
      <c r="AA18" s="129"/>
      <c r="AB18" s="129"/>
      <c r="AC18" s="129"/>
      <c r="AD18" s="129"/>
      <c r="AE18" s="129"/>
      <c r="AF18" s="129"/>
      <c r="AG18" s="231"/>
      <c r="AH18" s="231"/>
      <c r="AI18" s="129"/>
      <c r="AJ18" s="129"/>
      <c r="AK18" s="129"/>
      <c r="AL18" s="129"/>
      <c r="AM18" s="129"/>
      <c r="AN18" s="129"/>
      <c r="AO18" s="129"/>
      <c r="AP18" s="129"/>
      <c r="AQ18" s="129"/>
      <c r="AR18" s="231"/>
    </row>
    <row r="19" spans="1:44" ht="14.25" customHeight="1">
      <c r="A19" s="212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29"/>
      <c r="J19" s="129"/>
      <c r="K19" s="129"/>
      <c r="L19" s="129"/>
      <c r="M19" s="129"/>
      <c r="N19" s="147"/>
      <c r="O19" s="147"/>
      <c r="P19" s="129"/>
      <c r="Q19" s="129"/>
      <c r="R19" s="129"/>
      <c r="S19" s="129"/>
      <c r="T19" s="129"/>
      <c r="U19" s="129"/>
      <c r="V19" s="231"/>
      <c r="W19" s="231"/>
      <c r="X19" s="129"/>
      <c r="Y19" s="129"/>
      <c r="Z19" s="129"/>
      <c r="AA19" s="129"/>
      <c r="AB19" s="129"/>
      <c r="AC19" s="129"/>
      <c r="AD19" s="129"/>
      <c r="AE19" s="129"/>
      <c r="AF19" s="129"/>
      <c r="AG19" s="231"/>
      <c r="AH19" s="231"/>
      <c r="AI19" s="129"/>
      <c r="AJ19" s="129"/>
      <c r="AK19" s="129"/>
      <c r="AL19" s="129"/>
      <c r="AM19" s="129"/>
      <c r="AN19" s="129"/>
      <c r="AO19" s="129"/>
      <c r="AP19" s="129"/>
      <c r="AQ19" s="129"/>
      <c r="AR19" s="231"/>
    </row>
    <row r="20" spans="1:44" ht="14.25" customHeight="1">
      <c r="A20" s="212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29"/>
      <c r="J20" s="129"/>
      <c r="K20" s="129"/>
      <c r="L20" s="129"/>
      <c r="M20" s="129"/>
      <c r="N20" s="147"/>
      <c r="O20" s="147"/>
      <c r="P20" s="129"/>
      <c r="Q20" s="129"/>
      <c r="R20" s="129"/>
      <c r="S20" s="129"/>
      <c r="T20" s="129"/>
      <c r="U20" s="129"/>
      <c r="V20" s="231"/>
      <c r="W20" s="231"/>
      <c r="X20" s="129"/>
      <c r="Y20" s="129"/>
      <c r="Z20" s="129"/>
      <c r="AA20" s="129"/>
      <c r="AB20" s="129"/>
      <c r="AC20" s="129"/>
      <c r="AD20" s="129"/>
      <c r="AE20" s="129"/>
      <c r="AF20" s="129"/>
      <c r="AG20" s="231"/>
      <c r="AH20" s="231"/>
      <c r="AI20" s="129"/>
      <c r="AJ20" s="129"/>
      <c r="AK20" s="129"/>
      <c r="AL20" s="129"/>
      <c r="AM20" s="129"/>
      <c r="AN20" s="129"/>
      <c r="AO20" s="129"/>
      <c r="AP20" s="129"/>
      <c r="AQ20" s="129"/>
      <c r="AR20" s="231"/>
    </row>
    <row r="21" spans="1:44" ht="14.25" customHeight="1">
      <c r="A21" s="212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29"/>
      <c r="J21" s="129"/>
      <c r="K21" s="129"/>
      <c r="L21" s="129"/>
      <c r="M21" s="129"/>
      <c r="N21" s="147"/>
      <c r="O21" s="147"/>
      <c r="P21" s="129"/>
      <c r="Q21" s="129"/>
      <c r="R21" s="129"/>
      <c r="S21" s="129"/>
      <c r="T21" s="129"/>
      <c r="U21" s="129"/>
      <c r="V21" s="231"/>
      <c r="W21" s="231"/>
      <c r="X21" s="129"/>
      <c r="Y21" s="129"/>
      <c r="Z21" s="129"/>
      <c r="AA21" s="129"/>
      <c r="AB21" s="129"/>
      <c r="AC21" s="129"/>
      <c r="AD21" s="129"/>
      <c r="AE21" s="129"/>
      <c r="AF21" s="129"/>
      <c r="AG21" s="231"/>
      <c r="AH21" s="231"/>
      <c r="AI21" s="129"/>
      <c r="AJ21" s="129"/>
      <c r="AK21" s="129"/>
      <c r="AL21" s="129"/>
      <c r="AM21" s="129"/>
      <c r="AN21" s="129"/>
      <c r="AO21" s="129"/>
      <c r="AP21" s="129"/>
      <c r="AQ21" s="129"/>
      <c r="AR21" s="231"/>
    </row>
    <row r="22" spans="1:44" ht="14.25" customHeight="1">
      <c r="A22" s="212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29"/>
      <c r="J22" s="129"/>
      <c r="K22" s="129"/>
      <c r="L22" s="129"/>
      <c r="M22" s="129"/>
      <c r="N22" s="147"/>
      <c r="O22" s="147"/>
      <c r="P22" s="129"/>
      <c r="Q22" s="129"/>
      <c r="R22" s="129"/>
      <c r="S22" s="129"/>
      <c r="T22" s="129"/>
      <c r="U22" s="129"/>
      <c r="V22" s="231"/>
      <c r="W22" s="231"/>
      <c r="X22" s="129"/>
      <c r="Y22" s="129"/>
      <c r="Z22" s="129"/>
      <c r="AA22" s="129"/>
      <c r="AB22" s="129"/>
      <c r="AC22" s="129"/>
      <c r="AD22" s="129"/>
      <c r="AE22" s="129"/>
      <c r="AF22" s="129"/>
      <c r="AG22" s="231"/>
      <c r="AH22" s="231"/>
      <c r="AI22" s="129"/>
      <c r="AJ22" s="129"/>
      <c r="AK22" s="129"/>
      <c r="AL22" s="129"/>
      <c r="AM22" s="129"/>
      <c r="AN22" s="129"/>
      <c r="AO22" s="129"/>
      <c r="AP22" s="129"/>
      <c r="AQ22" s="129"/>
      <c r="AR22" s="231"/>
    </row>
    <row r="23" spans="1:44" ht="14.25" customHeight="1">
      <c r="A23" s="212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29"/>
      <c r="J23" s="129"/>
      <c r="K23" s="129"/>
      <c r="L23" s="129"/>
      <c r="M23" s="129"/>
      <c r="N23" s="147"/>
      <c r="O23" s="147"/>
      <c r="P23" s="129"/>
      <c r="Q23" s="129"/>
      <c r="R23" s="129"/>
      <c r="S23" s="129"/>
      <c r="T23" s="129"/>
      <c r="U23" s="129"/>
      <c r="V23" s="231"/>
      <c r="W23" s="231"/>
      <c r="X23" s="129"/>
      <c r="Y23" s="129"/>
      <c r="Z23" s="129"/>
      <c r="AA23" s="129"/>
      <c r="AB23" s="129"/>
      <c r="AC23" s="129"/>
      <c r="AD23" s="129"/>
      <c r="AE23" s="129"/>
      <c r="AF23" s="129"/>
      <c r="AG23" s="231"/>
      <c r="AH23" s="231"/>
      <c r="AI23" s="129"/>
      <c r="AJ23" s="129"/>
      <c r="AK23" s="129"/>
      <c r="AL23" s="129"/>
      <c r="AM23" s="129"/>
      <c r="AN23" s="129"/>
      <c r="AO23" s="129"/>
      <c r="AP23" s="129"/>
      <c r="AQ23" s="129"/>
      <c r="AR23" s="231"/>
    </row>
    <row r="24" spans="1:44" ht="14.25" customHeight="1">
      <c r="A24" s="212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29"/>
      <c r="J24" s="129"/>
      <c r="K24" s="129"/>
      <c r="L24" s="129"/>
      <c r="M24" s="129"/>
      <c r="N24" s="147"/>
      <c r="O24" s="147"/>
      <c r="P24" s="129"/>
      <c r="Q24" s="129"/>
      <c r="R24" s="129"/>
      <c r="S24" s="129"/>
      <c r="T24" s="129"/>
      <c r="U24" s="129"/>
      <c r="V24" s="231"/>
      <c r="W24" s="231"/>
      <c r="X24" s="129"/>
      <c r="Y24" s="129"/>
      <c r="Z24" s="129"/>
      <c r="AA24" s="129"/>
      <c r="AB24" s="129"/>
      <c r="AC24" s="129"/>
      <c r="AD24" s="129"/>
      <c r="AE24" s="129"/>
      <c r="AF24" s="129"/>
      <c r="AG24" s="231"/>
      <c r="AH24" s="231"/>
      <c r="AI24" s="129"/>
      <c r="AJ24" s="129"/>
      <c r="AK24" s="129"/>
      <c r="AL24" s="129"/>
      <c r="AM24" s="129"/>
      <c r="AN24" s="129"/>
      <c r="AO24" s="129"/>
      <c r="AP24" s="129"/>
      <c r="AQ24" s="129"/>
      <c r="AR24" s="231"/>
    </row>
    <row r="25" spans="1:44" ht="14.25" customHeight="1">
      <c r="A25" s="212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29"/>
      <c r="J25" s="129"/>
      <c r="K25" s="129"/>
      <c r="L25" s="129"/>
      <c r="M25" s="129"/>
      <c r="N25" s="147"/>
      <c r="O25" s="147"/>
      <c r="P25" s="129"/>
      <c r="Q25" s="129"/>
      <c r="R25" s="129"/>
      <c r="S25" s="129"/>
      <c r="T25" s="129"/>
      <c r="U25" s="129"/>
      <c r="V25" s="231"/>
      <c r="W25" s="231"/>
      <c r="X25" s="129"/>
      <c r="Y25" s="129"/>
      <c r="Z25" s="129"/>
      <c r="AA25" s="129"/>
      <c r="AB25" s="129"/>
      <c r="AC25" s="129"/>
      <c r="AD25" s="129"/>
      <c r="AE25" s="129"/>
      <c r="AF25" s="129"/>
      <c r="AG25" s="231"/>
      <c r="AH25" s="231"/>
      <c r="AI25" s="129"/>
      <c r="AJ25" s="129"/>
      <c r="AK25" s="129"/>
      <c r="AL25" s="129"/>
      <c r="AM25" s="129"/>
      <c r="AN25" s="129"/>
      <c r="AO25" s="129"/>
      <c r="AP25" s="129"/>
      <c r="AQ25" s="129"/>
      <c r="AR25" s="231"/>
    </row>
    <row r="26" spans="1:44" ht="14.25" customHeight="1">
      <c r="A26" s="212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29"/>
      <c r="J26" s="129"/>
      <c r="K26" s="129"/>
      <c r="L26" s="129"/>
      <c r="M26" s="129"/>
      <c r="N26" s="147"/>
      <c r="O26" s="147"/>
      <c r="P26" s="129"/>
      <c r="Q26" s="129"/>
      <c r="R26" s="129"/>
      <c r="S26" s="129"/>
      <c r="T26" s="129"/>
      <c r="U26" s="129"/>
      <c r="V26" s="231"/>
      <c r="W26" s="231"/>
      <c r="X26" s="129"/>
      <c r="Y26" s="129"/>
      <c r="Z26" s="129"/>
      <c r="AA26" s="129"/>
      <c r="AB26" s="129"/>
      <c r="AC26" s="129"/>
      <c r="AD26" s="129"/>
      <c r="AE26" s="129"/>
      <c r="AF26" s="129"/>
      <c r="AG26" s="231"/>
      <c r="AH26" s="231"/>
      <c r="AI26" s="129"/>
      <c r="AJ26" s="129"/>
      <c r="AK26" s="129"/>
      <c r="AL26" s="129"/>
      <c r="AM26" s="129"/>
      <c r="AN26" s="129"/>
      <c r="AO26" s="129"/>
      <c r="AP26" s="129"/>
      <c r="AQ26" s="129"/>
      <c r="AR26" s="231"/>
    </row>
    <row r="27" spans="1:44" ht="14.25" customHeight="1">
      <c r="A27" s="212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29"/>
      <c r="J27" s="129"/>
      <c r="K27" s="129"/>
      <c r="L27" s="129"/>
      <c r="M27" s="129"/>
      <c r="N27" s="147"/>
      <c r="O27" s="147"/>
      <c r="P27" s="129"/>
      <c r="Q27" s="129"/>
      <c r="R27" s="129"/>
      <c r="S27" s="129"/>
      <c r="T27" s="129"/>
      <c r="U27" s="129"/>
      <c r="V27" s="231"/>
      <c r="W27" s="231"/>
      <c r="X27" s="129"/>
      <c r="Y27" s="129"/>
      <c r="Z27" s="129"/>
      <c r="AA27" s="129"/>
      <c r="AB27" s="129"/>
      <c r="AC27" s="129"/>
      <c r="AD27" s="129"/>
      <c r="AE27" s="129"/>
      <c r="AF27" s="129"/>
      <c r="AG27" s="231"/>
      <c r="AH27" s="231"/>
      <c r="AI27" s="129"/>
      <c r="AJ27" s="129"/>
      <c r="AK27" s="129"/>
      <c r="AL27" s="129"/>
      <c r="AM27" s="129"/>
      <c r="AN27" s="129"/>
      <c r="AO27" s="129"/>
      <c r="AP27" s="129"/>
      <c r="AQ27" s="129"/>
      <c r="AR27" s="231"/>
    </row>
    <row r="28" spans="1:44" ht="14.25" customHeight="1">
      <c r="A28" s="212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29"/>
      <c r="J28" s="129"/>
      <c r="K28" s="129"/>
      <c r="L28" s="129"/>
      <c r="M28" s="129"/>
      <c r="N28" s="147"/>
      <c r="O28" s="147"/>
      <c r="P28" s="129"/>
      <c r="Q28" s="129"/>
      <c r="R28" s="129"/>
      <c r="S28" s="129"/>
      <c r="T28" s="129"/>
      <c r="U28" s="129"/>
      <c r="V28" s="231"/>
      <c r="W28" s="231"/>
      <c r="X28" s="129"/>
      <c r="Y28" s="129"/>
      <c r="Z28" s="129"/>
      <c r="AA28" s="129"/>
      <c r="AB28" s="129"/>
      <c r="AC28" s="129"/>
      <c r="AD28" s="129"/>
      <c r="AE28" s="129"/>
      <c r="AF28" s="129"/>
      <c r="AG28" s="231"/>
      <c r="AH28" s="231"/>
      <c r="AI28" s="129"/>
      <c r="AJ28" s="129"/>
      <c r="AK28" s="129"/>
      <c r="AL28" s="129"/>
      <c r="AM28" s="129"/>
      <c r="AN28" s="129"/>
      <c r="AO28" s="129"/>
      <c r="AP28" s="129"/>
      <c r="AQ28" s="129"/>
      <c r="AR28" s="231"/>
    </row>
    <row r="29" spans="1:44" ht="14.25" customHeight="1">
      <c r="A29" s="212"/>
      <c r="B29" s="15">
        <v>18</v>
      </c>
      <c r="C29" s="17">
        <f>'Biodata Siswa'!B28</f>
        <v>0</v>
      </c>
      <c r="D29" s="150"/>
      <c r="E29" s="129"/>
      <c r="F29" s="129"/>
      <c r="G29" s="129"/>
      <c r="H29" s="129"/>
      <c r="I29" s="124"/>
      <c r="J29" s="124"/>
      <c r="K29" s="124"/>
      <c r="L29" s="124"/>
      <c r="M29" s="129"/>
      <c r="N29" s="148"/>
      <c r="O29" s="148"/>
      <c r="P29" s="129"/>
      <c r="Q29" s="129"/>
      <c r="R29" s="129"/>
      <c r="S29" s="129"/>
      <c r="T29" s="124"/>
      <c r="U29" s="129"/>
      <c r="V29" s="231"/>
      <c r="W29" s="231"/>
      <c r="X29" s="129"/>
      <c r="Y29" s="129"/>
      <c r="Z29" s="129"/>
      <c r="AA29" s="129"/>
      <c r="AB29" s="124"/>
      <c r="AC29" s="124"/>
      <c r="AD29" s="124"/>
      <c r="AE29" s="124"/>
      <c r="AF29" s="129"/>
      <c r="AG29" s="231"/>
      <c r="AH29" s="231"/>
      <c r="AI29" s="129"/>
      <c r="AJ29" s="129"/>
      <c r="AK29" s="129"/>
      <c r="AL29" s="129"/>
      <c r="AM29" s="124"/>
      <c r="AN29" s="124"/>
      <c r="AO29" s="124"/>
      <c r="AP29" s="124"/>
      <c r="AQ29" s="129"/>
      <c r="AR29" s="231"/>
    </row>
    <row r="30" spans="1:44" ht="14.25" customHeight="1">
      <c r="A30" s="212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29"/>
      <c r="J30" s="129"/>
      <c r="K30" s="129"/>
      <c r="L30" s="129"/>
      <c r="M30" s="129"/>
      <c r="N30" s="147"/>
      <c r="O30" s="147"/>
      <c r="P30" s="129"/>
      <c r="Q30" s="129"/>
      <c r="R30" s="129"/>
      <c r="S30" s="129"/>
      <c r="T30" s="129"/>
      <c r="U30" s="129"/>
      <c r="V30" s="231"/>
      <c r="W30" s="231"/>
      <c r="X30" s="129"/>
      <c r="Y30" s="129"/>
      <c r="Z30" s="129"/>
      <c r="AA30" s="129"/>
      <c r="AB30" s="129"/>
      <c r="AC30" s="129"/>
      <c r="AD30" s="129"/>
      <c r="AE30" s="129"/>
      <c r="AF30" s="129"/>
      <c r="AG30" s="231"/>
      <c r="AH30" s="231"/>
      <c r="AI30" s="129"/>
      <c r="AJ30" s="129"/>
      <c r="AK30" s="129"/>
      <c r="AL30" s="129"/>
      <c r="AM30" s="129"/>
      <c r="AN30" s="129"/>
      <c r="AO30" s="129"/>
      <c r="AP30" s="129"/>
      <c r="AQ30" s="129"/>
      <c r="AR30" s="231"/>
    </row>
    <row r="31" spans="1:44" ht="14.25" customHeight="1">
      <c r="A31" s="212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29"/>
      <c r="J31" s="129"/>
      <c r="K31" s="129"/>
      <c r="L31" s="129"/>
      <c r="M31" s="129"/>
      <c r="N31" s="147"/>
      <c r="O31" s="147"/>
      <c r="P31" s="129"/>
      <c r="Q31" s="129"/>
      <c r="R31" s="129"/>
      <c r="S31" s="129"/>
      <c r="T31" s="129"/>
      <c r="U31" s="129"/>
      <c r="V31" s="231"/>
      <c r="W31" s="231"/>
      <c r="X31" s="129"/>
      <c r="Y31" s="129"/>
      <c r="Z31" s="129"/>
      <c r="AA31" s="129"/>
      <c r="AB31" s="129"/>
      <c r="AC31" s="129"/>
      <c r="AD31" s="129"/>
      <c r="AE31" s="129"/>
      <c r="AF31" s="129"/>
      <c r="AG31" s="231"/>
      <c r="AH31" s="231"/>
      <c r="AI31" s="129"/>
      <c r="AJ31" s="129"/>
      <c r="AK31" s="129"/>
      <c r="AL31" s="129"/>
      <c r="AM31" s="129"/>
      <c r="AN31" s="129"/>
      <c r="AO31" s="129"/>
      <c r="AP31" s="129"/>
      <c r="AQ31" s="129"/>
      <c r="AR31" s="231"/>
    </row>
    <row r="32" spans="1:44" ht="14.25" customHeight="1">
      <c r="A32" s="212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29"/>
      <c r="J32" s="129"/>
      <c r="K32" s="129"/>
      <c r="L32" s="129"/>
      <c r="M32" s="129"/>
      <c r="N32" s="147"/>
      <c r="O32" s="147"/>
      <c r="P32" s="129"/>
      <c r="Q32" s="129"/>
      <c r="R32" s="129"/>
      <c r="S32" s="129"/>
      <c r="T32" s="129"/>
      <c r="U32" s="129"/>
      <c r="V32" s="231"/>
      <c r="W32" s="231"/>
      <c r="X32" s="129"/>
      <c r="Y32" s="129"/>
      <c r="Z32" s="129"/>
      <c r="AA32" s="129"/>
      <c r="AB32" s="129"/>
      <c r="AC32" s="129"/>
      <c r="AD32" s="129"/>
      <c r="AE32" s="129"/>
      <c r="AF32" s="129"/>
      <c r="AG32" s="231"/>
      <c r="AH32" s="231"/>
      <c r="AI32" s="129"/>
      <c r="AJ32" s="129"/>
      <c r="AK32" s="129"/>
      <c r="AL32" s="129"/>
      <c r="AM32" s="129"/>
      <c r="AN32" s="129"/>
      <c r="AO32" s="129"/>
      <c r="AP32" s="129"/>
      <c r="AQ32" s="129"/>
      <c r="AR32" s="231"/>
    </row>
    <row r="33" spans="1:44" ht="14.25" customHeight="1">
      <c r="A33" s="212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29"/>
      <c r="J33" s="129"/>
      <c r="K33" s="129"/>
      <c r="L33" s="129"/>
      <c r="M33" s="129"/>
      <c r="N33" s="147"/>
      <c r="O33" s="147"/>
      <c r="P33" s="129"/>
      <c r="Q33" s="129"/>
      <c r="R33" s="129"/>
      <c r="S33" s="129"/>
      <c r="T33" s="129"/>
      <c r="U33" s="129"/>
      <c r="V33" s="231"/>
      <c r="W33" s="231"/>
      <c r="X33" s="129"/>
      <c r="Y33" s="129"/>
      <c r="Z33" s="129"/>
      <c r="AA33" s="129"/>
      <c r="AB33" s="129"/>
      <c r="AC33" s="129"/>
      <c r="AD33" s="129"/>
      <c r="AE33" s="129"/>
      <c r="AF33" s="129"/>
      <c r="AG33" s="231"/>
      <c r="AH33" s="231"/>
      <c r="AI33" s="129"/>
      <c r="AJ33" s="129"/>
      <c r="AK33" s="129"/>
      <c r="AL33" s="129"/>
      <c r="AM33" s="129"/>
      <c r="AN33" s="129"/>
      <c r="AO33" s="129"/>
      <c r="AP33" s="129"/>
      <c r="AQ33" s="129"/>
      <c r="AR33" s="231"/>
    </row>
    <row r="34" spans="1:44" ht="14.25" customHeight="1">
      <c r="A34" s="212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29"/>
      <c r="J34" s="129"/>
      <c r="K34" s="129"/>
      <c r="L34" s="129"/>
      <c r="M34" s="129"/>
      <c r="N34" s="147"/>
      <c r="O34" s="147"/>
      <c r="P34" s="129"/>
      <c r="Q34" s="129"/>
      <c r="R34" s="129"/>
      <c r="S34" s="129"/>
      <c r="T34" s="129"/>
      <c r="U34" s="129"/>
      <c r="V34" s="231"/>
      <c r="W34" s="231"/>
      <c r="X34" s="129"/>
      <c r="Y34" s="129"/>
      <c r="Z34" s="129"/>
      <c r="AA34" s="129"/>
      <c r="AB34" s="129"/>
      <c r="AC34" s="129"/>
      <c r="AD34" s="129"/>
      <c r="AE34" s="129"/>
      <c r="AF34" s="129"/>
      <c r="AG34" s="231"/>
      <c r="AH34" s="231"/>
      <c r="AI34" s="129"/>
      <c r="AJ34" s="129"/>
      <c r="AK34" s="129"/>
      <c r="AL34" s="129"/>
      <c r="AM34" s="129"/>
      <c r="AN34" s="129"/>
      <c r="AO34" s="129"/>
      <c r="AP34" s="129"/>
      <c r="AQ34" s="129"/>
      <c r="AR34" s="231"/>
    </row>
    <row r="35" spans="1:44" ht="14.25" customHeight="1">
      <c r="A35" s="212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29"/>
      <c r="J35" s="129"/>
      <c r="K35" s="129"/>
      <c r="L35" s="129"/>
      <c r="M35" s="129"/>
      <c r="N35" s="147"/>
      <c r="O35" s="147"/>
      <c r="P35" s="129"/>
      <c r="Q35" s="129"/>
      <c r="R35" s="129"/>
      <c r="S35" s="129"/>
      <c r="T35" s="129"/>
      <c r="U35" s="129"/>
      <c r="V35" s="231"/>
      <c r="W35" s="231"/>
      <c r="X35" s="129"/>
      <c r="Y35" s="129"/>
      <c r="Z35" s="129"/>
      <c r="AA35" s="129"/>
      <c r="AB35" s="129"/>
      <c r="AC35" s="129"/>
      <c r="AD35" s="129"/>
      <c r="AE35" s="129"/>
      <c r="AF35" s="129"/>
      <c r="AG35" s="231"/>
      <c r="AH35" s="231"/>
      <c r="AI35" s="129"/>
      <c r="AJ35" s="129"/>
      <c r="AK35" s="129"/>
      <c r="AL35" s="129"/>
      <c r="AM35" s="129"/>
      <c r="AN35" s="129"/>
      <c r="AO35" s="129"/>
      <c r="AP35" s="129"/>
      <c r="AQ35" s="129"/>
      <c r="AR35" s="231"/>
    </row>
    <row r="36" spans="1:44" ht="14.25" customHeight="1">
      <c r="A36" s="212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29"/>
      <c r="J36" s="129"/>
      <c r="K36" s="129"/>
      <c r="L36" s="129"/>
      <c r="M36" s="129"/>
      <c r="N36" s="147"/>
      <c r="O36" s="147"/>
      <c r="P36" s="129"/>
      <c r="Q36" s="129"/>
      <c r="R36" s="129"/>
      <c r="S36" s="129"/>
      <c r="T36" s="129"/>
      <c r="U36" s="129"/>
      <c r="V36" s="231"/>
      <c r="W36" s="231"/>
      <c r="X36" s="129"/>
      <c r="Y36" s="129"/>
      <c r="Z36" s="129"/>
      <c r="AA36" s="129"/>
      <c r="AB36" s="129"/>
      <c r="AC36" s="129"/>
      <c r="AD36" s="129"/>
      <c r="AE36" s="129"/>
      <c r="AF36" s="129"/>
      <c r="AG36" s="231"/>
      <c r="AH36" s="231"/>
      <c r="AI36" s="129"/>
      <c r="AJ36" s="129"/>
      <c r="AK36" s="129"/>
      <c r="AL36" s="129"/>
      <c r="AM36" s="129"/>
      <c r="AN36" s="129"/>
      <c r="AO36" s="129"/>
      <c r="AP36" s="129"/>
      <c r="AQ36" s="129"/>
      <c r="AR36" s="231"/>
    </row>
    <row r="37" spans="1:44" ht="14.25" customHeight="1">
      <c r="A37" s="212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29"/>
      <c r="J37" s="129"/>
      <c r="K37" s="129"/>
      <c r="L37" s="129"/>
      <c r="M37" s="129"/>
      <c r="N37" s="147"/>
      <c r="O37" s="147"/>
      <c r="P37" s="129"/>
      <c r="Q37" s="129"/>
      <c r="R37" s="129"/>
      <c r="S37" s="129"/>
      <c r="T37" s="129"/>
      <c r="U37" s="129"/>
      <c r="V37" s="231"/>
      <c r="W37" s="231"/>
      <c r="X37" s="129"/>
      <c r="Y37" s="129"/>
      <c r="Z37" s="129"/>
      <c r="AA37" s="129"/>
      <c r="AB37" s="129"/>
      <c r="AC37" s="129"/>
      <c r="AD37" s="129"/>
      <c r="AE37" s="129"/>
      <c r="AF37" s="129"/>
      <c r="AG37" s="231"/>
      <c r="AH37" s="231"/>
      <c r="AI37" s="129"/>
      <c r="AJ37" s="129"/>
      <c r="AK37" s="129"/>
      <c r="AL37" s="129"/>
      <c r="AM37" s="129"/>
      <c r="AN37" s="129"/>
      <c r="AO37" s="129"/>
      <c r="AP37" s="129"/>
      <c r="AQ37" s="129"/>
      <c r="AR37" s="231"/>
    </row>
    <row r="38" spans="1:44" ht="14.25" customHeight="1">
      <c r="A38" s="212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29"/>
      <c r="J38" s="129"/>
      <c r="K38" s="129"/>
      <c r="L38" s="129"/>
      <c r="M38" s="129"/>
      <c r="N38" s="147"/>
      <c r="O38" s="147"/>
      <c r="P38" s="129"/>
      <c r="Q38" s="129"/>
      <c r="R38" s="129"/>
      <c r="S38" s="129"/>
      <c r="T38" s="129"/>
      <c r="U38" s="129"/>
      <c r="V38" s="231"/>
      <c r="W38" s="231"/>
      <c r="X38" s="129"/>
      <c r="Y38" s="129"/>
      <c r="Z38" s="129"/>
      <c r="AA38" s="129"/>
      <c r="AB38" s="129"/>
      <c r="AC38" s="129"/>
      <c r="AD38" s="129"/>
      <c r="AE38" s="129"/>
      <c r="AF38" s="129"/>
      <c r="AG38" s="231"/>
      <c r="AH38" s="231"/>
      <c r="AI38" s="129"/>
      <c r="AJ38" s="129"/>
      <c r="AK38" s="129"/>
      <c r="AL38" s="129"/>
      <c r="AM38" s="129"/>
      <c r="AN38" s="129"/>
      <c r="AO38" s="129"/>
      <c r="AP38" s="129"/>
      <c r="AQ38" s="129"/>
      <c r="AR38" s="231"/>
    </row>
    <row r="39" spans="1:44" ht="14.25" customHeight="1">
      <c r="A39" s="212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29"/>
      <c r="J39" s="129"/>
      <c r="K39" s="129"/>
      <c r="L39" s="129"/>
      <c r="M39" s="129"/>
      <c r="N39" s="147"/>
      <c r="O39" s="147"/>
      <c r="P39" s="129"/>
      <c r="Q39" s="129"/>
      <c r="R39" s="129"/>
      <c r="S39" s="129"/>
      <c r="T39" s="129"/>
      <c r="U39" s="129"/>
      <c r="V39" s="231"/>
      <c r="W39" s="231"/>
      <c r="X39" s="123"/>
      <c r="Y39" s="123"/>
      <c r="Z39" s="123"/>
      <c r="AA39" s="123"/>
      <c r="AB39" s="123"/>
      <c r="AC39" s="123"/>
      <c r="AD39" s="123"/>
      <c r="AE39" s="123"/>
      <c r="AF39" s="123"/>
      <c r="AG39" s="231"/>
      <c r="AH39" s="231"/>
      <c r="AI39" s="123"/>
      <c r="AJ39" s="123"/>
      <c r="AK39" s="123"/>
      <c r="AL39" s="123"/>
      <c r="AM39" s="123"/>
      <c r="AN39" s="123"/>
      <c r="AO39" s="123"/>
      <c r="AP39" s="123"/>
      <c r="AQ39" s="123"/>
      <c r="AR39" s="231"/>
    </row>
    <row r="40" spans="1:44" ht="14.25" customHeight="1">
      <c r="A40" s="212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29"/>
      <c r="J40" s="129"/>
      <c r="K40" s="129"/>
      <c r="L40" s="129"/>
      <c r="M40" s="129"/>
      <c r="N40" s="147"/>
      <c r="O40" s="147"/>
      <c r="P40" s="129"/>
      <c r="Q40" s="129"/>
      <c r="R40" s="129"/>
      <c r="S40" s="129"/>
      <c r="T40" s="129"/>
      <c r="U40" s="129"/>
      <c r="V40" s="231"/>
      <c r="W40" s="231"/>
      <c r="X40" s="123"/>
      <c r="Y40" s="123"/>
      <c r="Z40" s="123"/>
      <c r="AA40" s="123"/>
      <c r="AB40" s="123"/>
      <c r="AC40" s="123"/>
      <c r="AD40" s="123"/>
      <c r="AE40" s="123"/>
      <c r="AF40" s="123"/>
      <c r="AG40" s="231"/>
      <c r="AH40" s="231"/>
      <c r="AI40" s="123"/>
      <c r="AJ40" s="123"/>
      <c r="AK40" s="123"/>
      <c r="AL40" s="123"/>
      <c r="AM40" s="123"/>
      <c r="AN40" s="123"/>
      <c r="AO40" s="123"/>
      <c r="AP40" s="123"/>
      <c r="AQ40" s="123"/>
      <c r="AR40" s="231"/>
    </row>
    <row r="41" spans="1:44" ht="14.25" customHeight="1">
      <c r="A41" s="212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29"/>
      <c r="J41" s="129"/>
      <c r="K41" s="129"/>
      <c r="L41" s="129"/>
      <c r="M41" s="129"/>
      <c r="N41" s="147"/>
      <c r="O41" s="147"/>
      <c r="P41" s="129"/>
      <c r="Q41" s="129"/>
      <c r="R41" s="129"/>
      <c r="S41" s="129"/>
      <c r="T41" s="129"/>
      <c r="U41" s="129"/>
      <c r="V41" s="231"/>
      <c r="W41" s="231"/>
      <c r="X41" s="123"/>
      <c r="Y41" s="123"/>
      <c r="Z41" s="123"/>
      <c r="AA41" s="123"/>
      <c r="AB41" s="123"/>
      <c r="AC41" s="123"/>
      <c r="AD41" s="123"/>
      <c r="AE41" s="123"/>
      <c r="AF41" s="123"/>
      <c r="AG41" s="231"/>
      <c r="AH41" s="231"/>
      <c r="AI41" s="123"/>
      <c r="AJ41" s="123"/>
      <c r="AK41" s="123"/>
      <c r="AL41" s="123"/>
      <c r="AM41" s="123"/>
      <c r="AN41" s="123"/>
      <c r="AO41" s="123"/>
      <c r="AP41" s="123"/>
      <c r="AQ41" s="123"/>
      <c r="AR41" s="231"/>
    </row>
    <row r="42" spans="1:44" ht="14.25" customHeight="1">
      <c r="A42" s="212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29"/>
      <c r="J42" s="129"/>
      <c r="K42" s="129"/>
      <c r="L42" s="129"/>
      <c r="M42" s="129"/>
      <c r="N42" s="148"/>
      <c r="O42" s="148"/>
      <c r="P42" s="129"/>
      <c r="Q42" s="129"/>
      <c r="R42" s="129"/>
      <c r="S42" s="129"/>
      <c r="T42" s="129"/>
      <c r="U42" s="129"/>
      <c r="V42" s="231"/>
      <c r="W42" s="231"/>
      <c r="X42" s="123"/>
      <c r="Y42" s="123"/>
      <c r="Z42" s="123"/>
      <c r="AA42" s="123"/>
      <c r="AB42" s="123"/>
      <c r="AC42" s="123"/>
      <c r="AD42" s="123"/>
      <c r="AE42" s="123"/>
      <c r="AF42" s="123"/>
      <c r="AG42" s="231"/>
      <c r="AH42" s="231"/>
      <c r="AI42" s="123"/>
      <c r="AJ42" s="123"/>
      <c r="AK42" s="123"/>
      <c r="AL42" s="123"/>
      <c r="AM42" s="123"/>
      <c r="AN42" s="123"/>
      <c r="AO42" s="123"/>
      <c r="AP42" s="123"/>
      <c r="AQ42" s="123"/>
      <c r="AR42" s="231"/>
    </row>
    <row r="43" spans="1:44" ht="14.25" customHeight="1">
      <c r="A43" s="212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29"/>
      <c r="J43" s="129"/>
      <c r="K43" s="129"/>
      <c r="L43" s="129"/>
      <c r="M43" s="129"/>
      <c r="N43" s="147"/>
      <c r="O43" s="147"/>
      <c r="P43" s="129"/>
      <c r="Q43" s="129"/>
      <c r="R43" s="129"/>
      <c r="S43" s="129"/>
      <c r="T43" s="129"/>
      <c r="U43" s="129"/>
      <c r="V43" s="231"/>
      <c r="W43" s="231"/>
      <c r="X43" s="123"/>
      <c r="Y43" s="123"/>
      <c r="Z43" s="123"/>
      <c r="AA43" s="123"/>
      <c r="AB43" s="123"/>
      <c r="AC43" s="123"/>
      <c r="AD43" s="123"/>
      <c r="AE43" s="123"/>
      <c r="AF43" s="123"/>
      <c r="AG43" s="231"/>
      <c r="AH43" s="231"/>
      <c r="AI43" s="123"/>
      <c r="AJ43" s="123"/>
      <c r="AK43" s="123"/>
      <c r="AL43" s="123"/>
      <c r="AM43" s="123"/>
      <c r="AN43" s="123"/>
      <c r="AO43" s="123"/>
      <c r="AP43" s="123"/>
      <c r="AQ43" s="123"/>
      <c r="AR43" s="231"/>
    </row>
    <row r="44" spans="1:44" ht="14.25" customHeight="1">
      <c r="A44" s="212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29"/>
      <c r="J44" s="129"/>
      <c r="K44" s="129"/>
      <c r="L44" s="129"/>
      <c r="M44" s="129"/>
      <c r="N44" s="147"/>
      <c r="O44" s="147"/>
      <c r="P44" s="129"/>
      <c r="Q44" s="129"/>
      <c r="R44" s="129"/>
      <c r="S44" s="129"/>
      <c r="T44" s="129"/>
      <c r="U44" s="129"/>
      <c r="V44" s="231"/>
      <c r="W44" s="231"/>
      <c r="X44" s="123"/>
      <c r="Y44" s="123"/>
      <c r="Z44" s="123"/>
      <c r="AA44" s="123"/>
      <c r="AB44" s="123"/>
      <c r="AC44" s="123"/>
      <c r="AD44" s="123"/>
      <c r="AE44" s="123"/>
      <c r="AF44" s="123"/>
      <c r="AG44" s="231"/>
      <c r="AH44" s="231"/>
      <c r="AI44" s="123"/>
      <c r="AJ44" s="123"/>
      <c r="AK44" s="123"/>
      <c r="AL44" s="123"/>
      <c r="AM44" s="123"/>
      <c r="AN44" s="123"/>
      <c r="AO44" s="123"/>
      <c r="AP44" s="123"/>
      <c r="AQ44" s="123"/>
      <c r="AR44" s="231"/>
    </row>
    <row r="45" spans="1:44" ht="14.25" customHeight="1">
      <c r="A45" s="212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29"/>
      <c r="J45" s="129"/>
      <c r="K45" s="129"/>
      <c r="L45" s="129"/>
      <c r="M45" s="129"/>
      <c r="N45" s="147"/>
      <c r="O45" s="147"/>
      <c r="P45" s="129"/>
      <c r="Q45" s="129"/>
      <c r="R45" s="129"/>
      <c r="S45" s="129"/>
      <c r="T45" s="129"/>
      <c r="U45" s="129"/>
      <c r="V45" s="231"/>
      <c r="W45" s="231"/>
      <c r="X45" s="123"/>
      <c r="Y45" s="123"/>
      <c r="Z45" s="123"/>
      <c r="AA45" s="123"/>
      <c r="AB45" s="123"/>
      <c r="AC45" s="123"/>
      <c r="AD45" s="123"/>
      <c r="AE45" s="123"/>
      <c r="AF45" s="123"/>
      <c r="AG45" s="231"/>
      <c r="AH45" s="231"/>
      <c r="AI45" s="123"/>
      <c r="AJ45" s="123"/>
      <c r="AK45" s="123"/>
      <c r="AL45" s="123"/>
      <c r="AM45" s="123"/>
      <c r="AN45" s="123"/>
      <c r="AO45" s="123"/>
      <c r="AP45" s="123"/>
      <c r="AQ45" s="123"/>
      <c r="AR45" s="231"/>
    </row>
    <row r="46" spans="1:44" ht="14.25" customHeight="1">
      <c r="A46" s="212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29"/>
      <c r="J46" s="129"/>
      <c r="K46" s="129"/>
      <c r="L46" s="129"/>
      <c r="M46" s="129"/>
      <c r="N46" s="147"/>
      <c r="O46" s="147"/>
      <c r="P46" s="129"/>
      <c r="Q46" s="129"/>
      <c r="R46" s="129"/>
      <c r="S46" s="129"/>
      <c r="T46" s="129"/>
      <c r="U46" s="129"/>
      <c r="V46" s="231"/>
      <c r="W46" s="231"/>
      <c r="X46" s="123"/>
      <c r="Y46" s="123"/>
      <c r="Z46" s="123"/>
      <c r="AA46" s="123"/>
      <c r="AB46" s="123"/>
      <c r="AC46" s="123"/>
      <c r="AD46" s="123"/>
      <c r="AE46" s="123"/>
      <c r="AF46" s="123"/>
      <c r="AG46" s="231"/>
      <c r="AH46" s="231"/>
      <c r="AI46" s="123"/>
      <c r="AJ46" s="123"/>
      <c r="AK46" s="123"/>
      <c r="AL46" s="123"/>
      <c r="AM46" s="123"/>
      <c r="AN46" s="123"/>
      <c r="AO46" s="123"/>
      <c r="AP46" s="123"/>
      <c r="AQ46" s="123"/>
      <c r="AR46" s="231"/>
    </row>
    <row r="47" spans="1:44" ht="14.25" customHeight="1">
      <c r="A47" s="212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29"/>
      <c r="J47" s="129"/>
      <c r="K47" s="129"/>
      <c r="L47" s="129"/>
      <c r="M47" s="129"/>
      <c r="N47" s="147"/>
      <c r="O47" s="147"/>
      <c r="P47" s="129"/>
      <c r="Q47" s="129"/>
      <c r="R47" s="129"/>
      <c r="S47" s="129"/>
      <c r="T47" s="129"/>
      <c r="U47" s="129"/>
      <c r="V47" s="231"/>
      <c r="W47" s="231"/>
      <c r="X47" s="123"/>
      <c r="Y47" s="123"/>
      <c r="Z47" s="123"/>
      <c r="AA47" s="123"/>
      <c r="AB47" s="123"/>
      <c r="AC47" s="123"/>
      <c r="AD47" s="123"/>
      <c r="AE47" s="123"/>
      <c r="AF47" s="123"/>
      <c r="AG47" s="231"/>
      <c r="AH47" s="231"/>
      <c r="AI47" s="123"/>
      <c r="AJ47" s="123"/>
      <c r="AK47" s="123"/>
      <c r="AL47" s="123"/>
      <c r="AM47" s="123"/>
      <c r="AN47" s="123"/>
      <c r="AO47" s="123"/>
      <c r="AP47" s="123"/>
      <c r="AQ47" s="123"/>
      <c r="AR47" s="231"/>
    </row>
    <row r="48" spans="1:44" ht="14.25" customHeight="1">
      <c r="A48" s="212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29"/>
      <c r="J48" s="129"/>
      <c r="K48" s="129"/>
      <c r="L48" s="129"/>
      <c r="M48" s="129"/>
      <c r="N48" s="147"/>
      <c r="O48" s="147"/>
      <c r="P48" s="129"/>
      <c r="Q48" s="129"/>
      <c r="R48" s="129"/>
      <c r="S48" s="129"/>
      <c r="T48" s="129"/>
      <c r="U48" s="129"/>
      <c r="V48" s="231"/>
      <c r="W48" s="231"/>
      <c r="X48" s="123"/>
      <c r="Y48" s="123"/>
      <c r="Z48" s="123"/>
      <c r="AA48" s="123"/>
      <c r="AB48" s="123"/>
      <c r="AC48" s="123"/>
      <c r="AD48" s="123"/>
      <c r="AE48" s="123"/>
      <c r="AF48" s="123"/>
      <c r="AG48" s="231"/>
      <c r="AH48" s="231"/>
      <c r="AI48" s="123"/>
      <c r="AJ48" s="123"/>
      <c r="AK48" s="123"/>
      <c r="AL48" s="123"/>
      <c r="AM48" s="123"/>
      <c r="AN48" s="123"/>
      <c r="AO48" s="123"/>
      <c r="AP48" s="123"/>
      <c r="AQ48" s="123"/>
      <c r="AR48" s="231"/>
    </row>
    <row r="49" spans="1:44" ht="14.25" customHeight="1">
      <c r="A49" s="212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29"/>
      <c r="J49" s="129"/>
      <c r="K49" s="129"/>
      <c r="L49" s="129"/>
      <c r="M49" s="129"/>
      <c r="N49" s="147"/>
      <c r="O49" s="147"/>
      <c r="P49" s="129"/>
      <c r="Q49" s="129"/>
      <c r="R49" s="129"/>
      <c r="S49" s="129"/>
      <c r="T49" s="129"/>
      <c r="U49" s="129"/>
      <c r="V49" s="231"/>
      <c r="W49" s="231"/>
      <c r="X49" s="123"/>
      <c r="Y49" s="123"/>
      <c r="Z49" s="123"/>
      <c r="AA49" s="123"/>
      <c r="AB49" s="123"/>
      <c r="AC49" s="123"/>
      <c r="AD49" s="123"/>
      <c r="AE49" s="123"/>
      <c r="AF49" s="123"/>
      <c r="AG49" s="231"/>
      <c r="AH49" s="231"/>
      <c r="AI49" s="123"/>
      <c r="AJ49" s="123"/>
      <c r="AK49" s="123"/>
      <c r="AL49" s="123"/>
      <c r="AM49" s="123"/>
      <c r="AN49" s="123"/>
      <c r="AO49" s="123"/>
      <c r="AP49" s="123"/>
      <c r="AQ49" s="123"/>
      <c r="AR49" s="231"/>
    </row>
    <row r="50" spans="1:44" ht="14.25" customHeight="1">
      <c r="A50" s="212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29"/>
      <c r="J50" s="129"/>
      <c r="K50" s="129"/>
      <c r="L50" s="129"/>
      <c r="M50" s="129"/>
      <c r="N50" s="147"/>
      <c r="O50" s="147"/>
      <c r="P50" s="129"/>
      <c r="Q50" s="129"/>
      <c r="R50" s="129"/>
      <c r="S50" s="129"/>
      <c r="T50" s="129"/>
      <c r="U50" s="129"/>
      <c r="V50" s="231"/>
      <c r="W50" s="231"/>
      <c r="X50" s="123"/>
      <c r="Y50" s="123"/>
      <c r="Z50" s="123"/>
      <c r="AA50" s="123"/>
      <c r="AB50" s="123"/>
      <c r="AC50" s="123"/>
      <c r="AD50" s="123"/>
      <c r="AE50" s="123"/>
      <c r="AF50" s="123"/>
      <c r="AG50" s="231"/>
      <c r="AH50" s="231"/>
      <c r="AI50" s="123"/>
      <c r="AJ50" s="123"/>
      <c r="AK50" s="123"/>
      <c r="AL50" s="123"/>
      <c r="AM50" s="123"/>
      <c r="AN50" s="123"/>
      <c r="AO50" s="123"/>
      <c r="AP50" s="123"/>
      <c r="AQ50" s="123"/>
      <c r="AR50" s="231"/>
    </row>
    <row r="51" spans="1:44" ht="14.25" customHeight="1">
      <c r="A51" s="212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29"/>
      <c r="J51" s="129"/>
      <c r="K51" s="129"/>
      <c r="L51" s="129"/>
      <c r="M51" s="129"/>
      <c r="N51" s="147"/>
      <c r="O51" s="147"/>
      <c r="P51" s="129"/>
      <c r="Q51" s="129"/>
      <c r="R51" s="129"/>
      <c r="S51" s="129"/>
      <c r="T51" s="129"/>
      <c r="U51" s="129"/>
      <c r="V51" s="231"/>
      <c r="W51" s="231"/>
      <c r="X51" s="123"/>
      <c r="Y51" s="123"/>
      <c r="Z51" s="123"/>
      <c r="AA51" s="123"/>
      <c r="AB51" s="123"/>
      <c r="AC51" s="123"/>
      <c r="AD51" s="123"/>
      <c r="AE51" s="123"/>
      <c r="AF51" s="123"/>
      <c r="AG51" s="231"/>
      <c r="AH51" s="231"/>
      <c r="AI51" s="123"/>
      <c r="AJ51" s="123"/>
      <c r="AK51" s="123"/>
      <c r="AL51" s="123"/>
      <c r="AM51" s="123"/>
      <c r="AN51" s="123"/>
      <c r="AO51" s="123"/>
      <c r="AP51" s="123"/>
      <c r="AQ51" s="123"/>
      <c r="AR51" s="231"/>
    </row>
    <row r="52" spans="1:44" ht="14.25" customHeight="1">
      <c r="A52" s="212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29"/>
      <c r="J52" s="129"/>
      <c r="K52" s="129"/>
      <c r="L52" s="129"/>
      <c r="M52" s="129"/>
      <c r="N52" s="147"/>
      <c r="O52" s="147"/>
      <c r="P52" s="129"/>
      <c r="Q52" s="129"/>
      <c r="R52" s="129"/>
      <c r="S52" s="129"/>
      <c r="T52" s="129"/>
      <c r="U52" s="129"/>
      <c r="V52" s="231"/>
      <c r="W52" s="231"/>
      <c r="X52" s="123"/>
      <c r="Y52" s="123"/>
      <c r="Z52" s="123"/>
      <c r="AA52" s="123"/>
      <c r="AB52" s="123"/>
      <c r="AC52" s="123"/>
      <c r="AD52" s="123"/>
      <c r="AE52" s="123"/>
      <c r="AF52" s="123"/>
      <c r="AG52" s="231"/>
      <c r="AH52" s="231"/>
      <c r="AI52" s="123"/>
      <c r="AJ52" s="123"/>
      <c r="AK52" s="123"/>
      <c r="AL52" s="123"/>
      <c r="AM52" s="123"/>
      <c r="AN52" s="123"/>
      <c r="AO52" s="123"/>
      <c r="AP52" s="123"/>
      <c r="AQ52" s="123"/>
      <c r="AR52" s="231"/>
    </row>
    <row r="53" spans="1:44" ht="14.25" customHeight="1">
      <c r="A53" s="212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29"/>
      <c r="J53" s="129"/>
      <c r="K53" s="129"/>
      <c r="L53" s="129"/>
      <c r="M53" s="129"/>
      <c r="N53" s="147"/>
      <c r="O53" s="147"/>
      <c r="P53" s="129"/>
      <c r="Q53" s="129"/>
      <c r="R53" s="129"/>
      <c r="S53" s="129"/>
      <c r="T53" s="129"/>
      <c r="U53" s="129"/>
      <c r="V53" s="231"/>
      <c r="W53" s="231"/>
      <c r="X53" s="123"/>
      <c r="Y53" s="123"/>
      <c r="Z53" s="123"/>
      <c r="AA53" s="123"/>
      <c r="AB53" s="123"/>
      <c r="AC53" s="123"/>
      <c r="AD53" s="123"/>
      <c r="AE53" s="123"/>
      <c r="AF53" s="123"/>
      <c r="AG53" s="231"/>
      <c r="AH53" s="231"/>
      <c r="AI53" s="123"/>
      <c r="AJ53" s="123"/>
      <c r="AK53" s="123"/>
      <c r="AL53" s="123"/>
      <c r="AM53" s="123"/>
      <c r="AN53" s="123"/>
      <c r="AO53" s="123"/>
      <c r="AP53" s="123"/>
      <c r="AQ53" s="123"/>
      <c r="AR53" s="231"/>
    </row>
    <row r="54" spans="1:44" ht="14.25" customHeight="1">
      <c r="A54" s="212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29"/>
      <c r="J54" s="129"/>
      <c r="K54" s="129"/>
      <c r="L54" s="129"/>
      <c r="M54" s="129"/>
      <c r="N54" s="147"/>
      <c r="O54" s="147"/>
      <c r="P54" s="129"/>
      <c r="Q54" s="129"/>
      <c r="R54" s="129"/>
      <c r="S54" s="129"/>
      <c r="T54" s="129"/>
      <c r="U54" s="129"/>
      <c r="V54" s="231"/>
      <c r="W54" s="231"/>
      <c r="X54" s="123"/>
      <c r="Y54" s="123"/>
      <c r="Z54" s="123"/>
      <c r="AA54" s="123"/>
      <c r="AB54" s="123"/>
      <c r="AC54" s="123"/>
      <c r="AD54" s="123"/>
      <c r="AE54" s="123"/>
      <c r="AF54" s="123"/>
      <c r="AG54" s="231"/>
      <c r="AH54" s="231"/>
      <c r="AI54" s="123"/>
      <c r="AJ54" s="123"/>
      <c r="AK54" s="123"/>
      <c r="AL54" s="123"/>
      <c r="AM54" s="123"/>
      <c r="AN54" s="123"/>
      <c r="AO54" s="123"/>
      <c r="AP54" s="123"/>
      <c r="AQ54" s="123"/>
      <c r="AR54" s="231"/>
    </row>
    <row r="55" spans="1:44" ht="14.25" customHeight="1">
      <c r="A55" s="212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29"/>
      <c r="J55" s="129"/>
      <c r="K55" s="129"/>
      <c r="L55" s="129"/>
      <c r="M55" s="129"/>
      <c r="N55" s="147"/>
      <c r="O55" s="147"/>
      <c r="P55" s="129"/>
      <c r="Q55" s="129"/>
      <c r="R55" s="129"/>
      <c r="S55" s="129"/>
      <c r="T55" s="129"/>
      <c r="U55" s="129"/>
      <c r="V55" s="231"/>
      <c r="W55" s="231"/>
      <c r="X55" s="123"/>
      <c r="Y55" s="123"/>
      <c r="Z55" s="123"/>
      <c r="AA55" s="123"/>
      <c r="AB55" s="123"/>
      <c r="AC55" s="123"/>
      <c r="AD55" s="123"/>
      <c r="AE55" s="123"/>
      <c r="AF55" s="123"/>
      <c r="AG55" s="231"/>
      <c r="AH55" s="231"/>
      <c r="AI55" s="123"/>
      <c r="AJ55" s="123"/>
      <c r="AK55" s="123"/>
      <c r="AL55" s="123"/>
      <c r="AM55" s="123"/>
      <c r="AN55" s="123"/>
      <c r="AO55" s="123"/>
      <c r="AP55" s="123"/>
      <c r="AQ55" s="123"/>
      <c r="AR55" s="231"/>
    </row>
    <row r="56" spans="1:44" ht="14.25" customHeight="1">
      <c r="A56" s="212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29"/>
      <c r="J56" s="129"/>
      <c r="K56" s="129"/>
      <c r="L56" s="129"/>
      <c r="M56" s="129"/>
      <c r="N56" s="147"/>
      <c r="O56" s="147"/>
      <c r="P56" s="129"/>
      <c r="Q56" s="129"/>
      <c r="R56" s="129"/>
      <c r="S56" s="129"/>
      <c r="T56" s="129"/>
      <c r="U56" s="129"/>
      <c r="V56" s="231"/>
      <c r="W56" s="231"/>
      <c r="X56" s="123"/>
      <c r="Y56" s="123"/>
      <c r="Z56" s="123"/>
      <c r="AA56" s="123"/>
      <c r="AB56" s="123"/>
      <c r="AC56" s="123"/>
      <c r="AD56" s="123"/>
      <c r="AE56" s="123"/>
      <c r="AF56" s="123"/>
      <c r="AG56" s="231"/>
      <c r="AH56" s="231"/>
      <c r="AI56" s="123"/>
      <c r="AJ56" s="123"/>
      <c r="AK56" s="123"/>
      <c r="AL56" s="123"/>
      <c r="AM56" s="123"/>
      <c r="AN56" s="123"/>
      <c r="AO56" s="123"/>
      <c r="AP56" s="123"/>
      <c r="AQ56" s="123"/>
      <c r="AR56" s="231"/>
    </row>
    <row r="57" spans="1:44" ht="14.25" customHeight="1">
      <c r="A57" s="212"/>
      <c r="B57" s="5" t="s">
        <v>62</v>
      </c>
      <c r="C57" s="6" t="s">
        <v>62</v>
      </c>
      <c r="D57" s="6"/>
      <c r="E57" s="5"/>
      <c r="F57" s="5"/>
      <c r="G57" s="5"/>
      <c r="H57" s="5"/>
      <c r="I57" s="5" t="s">
        <v>62</v>
      </c>
      <c r="J57" s="5" t="s">
        <v>62</v>
      </c>
      <c r="K57" s="5" t="s">
        <v>62</v>
      </c>
      <c r="L57" s="5" t="s">
        <v>62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ht="14.25" customHeight="1">
      <c r="A58" s="212"/>
    </row>
    <row r="59" spans="1:44" ht="14.25" customHeight="1">
      <c r="A59" s="212"/>
      <c r="B59" s="381" t="s">
        <v>166</v>
      </c>
      <c r="C59" s="381"/>
      <c r="AB59" s="304"/>
      <c r="AC59" s="304"/>
      <c r="AD59" s="304"/>
      <c r="AE59" s="304"/>
      <c r="AF59" s="305"/>
      <c r="AM59" s="389">
        <f>Data_Sekolah!$D$26</f>
        <v>0</v>
      </c>
      <c r="AN59" s="389"/>
      <c r="AO59" s="389"/>
      <c r="AP59" s="389"/>
      <c r="AQ59" s="388"/>
    </row>
    <row r="60" spans="1:44" ht="14.25" customHeight="1">
      <c r="A60" s="212"/>
      <c r="B60" s="381"/>
      <c r="C60" s="381"/>
      <c r="AB60" s="305"/>
      <c r="AC60" s="305"/>
      <c r="AD60" s="305"/>
      <c r="AE60" s="305"/>
      <c r="AF60" s="305"/>
      <c r="AM60" s="388" t="s">
        <v>172</v>
      </c>
      <c r="AN60" s="388"/>
      <c r="AO60" s="388"/>
      <c r="AP60" s="388"/>
      <c r="AQ60" s="388"/>
    </row>
    <row r="61" spans="1:44" ht="14.25" customHeight="1">
      <c r="A61" s="212"/>
      <c r="B61" s="381"/>
      <c r="C61" s="381"/>
      <c r="AB61" s="296"/>
      <c r="AC61" s="296"/>
      <c r="AD61" s="296"/>
      <c r="AE61" s="296"/>
      <c r="AF61" s="296"/>
      <c r="AM61" s="296"/>
      <c r="AN61" s="296"/>
      <c r="AO61" s="296"/>
      <c r="AP61" s="296"/>
      <c r="AQ61" s="296"/>
    </row>
    <row r="62" spans="1:44" ht="14.25" customHeight="1">
      <c r="A62" s="212"/>
      <c r="B62" s="381"/>
      <c r="C62" s="381"/>
      <c r="AB62" s="296"/>
      <c r="AC62" s="296"/>
      <c r="AD62" s="296"/>
      <c r="AE62" s="296"/>
      <c r="AF62" s="296"/>
      <c r="AM62" s="296"/>
      <c r="AN62" s="296"/>
      <c r="AO62" s="296"/>
      <c r="AP62" s="296"/>
      <c r="AQ62" s="296"/>
    </row>
    <row r="63" spans="1:44" ht="14.25" customHeight="1">
      <c r="A63" s="212"/>
      <c r="AB63" s="306"/>
      <c r="AC63" s="306"/>
      <c r="AD63" s="306"/>
      <c r="AE63" s="306"/>
      <c r="AF63" s="307"/>
      <c r="AM63" s="390">
        <f>Data_Sekolah!$D$19</f>
        <v>0</v>
      </c>
      <c r="AN63" s="390"/>
      <c r="AO63" s="390"/>
      <c r="AP63" s="390"/>
      <c r="AQ63" s="391"/>
    </row>
    <row r="64" spans="1:44" ht="14.25" customHeight="1">
      <c r="AB64" s="305"/>
      <c r="AC64" s="305"/>
      <c r="AD64" s="305"/>
      <c r="AE64" s="305"/>
      <c r="AF64" s="305"/>
      <c r="AM64" s="388" t="str">
        <f>Data_Sekolah!$B$20&amp; " : "&amp;Data_Sekolah!$D$20</f>
        <v xml:space="preserve">NIP : </v>
      </c>
      <c r="AN64" s="388"/>
      <c r="AO64" s="388"/>
      <c r="AP64" s="388"/>
      <c r="AQ64" s="388"/>
    </row>
  </sheetData>
  <sheetProtection selectLockedCells="1"/>
  <mergeCells count="18">
    <mergeCell ref="AM63:AQ63"/>
    <mergeCell ref="AM64:AQ64"/>
    <mergeCell ref="AB10:AE10"/>
    <mergeCell ref="AI10:AK10"/>
    <mergeCell ref="AM10:AP10"/>
    <mergeCell ref="B59:C62"/>
    <mergeCell ref="AM59:AQ59"/>
    <mergeCell ref="AM60:AQ60"/>
    <mergeCell ref="B9:B11"/>
    <mergeCell ref="C9:C10"/>
    <mergeCell ref="E9:M9"/>
    <mergeCell ref="P9:U9"/>
    <mergeCell ref="X9:AF9"/>
    <mergeCell ref="AI9:AQ9"/>
    <mergeCell ref="E10:G10"/>
    <mergeCell ref="I10:L10"/>
    <mergeCell ref="P10:R10"/>
    <mergeCell ref="X10:Z10"/>
  </mergeCells>
  <printOptions horizontalCentered="1" verticalCentered="1"/>
  <pageMargins left="0.196850393700787" right="0.196850393700787" top="0.2" bottom="0.2" header="0.39370078740157499" footer="0.39370078740157499"/>
  <pageSetup paperSize="9" scale="75" orientation="portrait" horizontalDpi="4294967293" r:id="rId1"/>
  <colBreaks count="3" manualBreakCount="3">
    <brk id="14" min="1" max="63" man="1"/>
    <brk id="22" min="1" max="63" man="1"/>
    <brk id="33" min="1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18</vt:i4>
      </vt:variant>
    </vt:vector>
  </HeadingPairs>
  <TitlesOfParts>
    <vt:vector size="30" baseType="lpstr">
      <vt:lpstr>Menu_Utama</vt:lpstr>
      <vt:lpstr>help</vt:lpstr>
      <vt:lpstr>KKM</vt:lpstr>
      <vt:lpstr>KI_KD</vt:lpstr>
      <vt:lpstr>Data_Sekolah</vt:lpstr>
      <vt:lpstr>Biodata Siswa</vt:lpstr>
      <vt:lpstr>Nilai Harian KI3 </vt:lpstr>
      <vt:lpstr>Nilai Harian KI4 Praktik</vt:lpstr>
      <vt:lpstr>Nilai Harian KI4 Produk</vt:lpstr>
      <vt:lpstr>Rekap KI 3</vt:lpstr>
      <vt:lpstr>Rekap KI4 Praktik</vt:lpstr>
      <vt:lpstr>Rekap KI4 Produk</vt:lpstr>
      <vt:lpstr>aspeksosial</vt:lpstr>
      <vt:lpstr>aspekspiritual</vt:lpstr>
      <vt:lpstr>'Biodata Siswa'!Print_Area</vt:lpstr>
      <vt:lpstr>help!Print_Area</vt:lpstr>
      <vt:lpstr>KKM!Print_Area</vt:lpstr>
      <vt:lpstr>Menu_Utama!Print_Area</vt:lpstr>
      <vt:lpstr>'Nilai Harian KI3 '!Print_Area</vt:lpstr>
      <vt:lpstr>'Nilai Harian KI4 Praktik'!Print_Area</vt:lpstr>
      <vt:lpstr>'Nilai Harian KI4 Produk'!Print_Area</vt:lpstr>
      <vt:lpstr>'Rekap KI 3'!Print_Area</vt:lpstr>
      <vt:lpstr>'Rekap KI4 Praktik'!Print_Area</vt:lpstr>
      <vt:lpstr>'Rekap KI4 Produk'!Print_Area</vt:lpstr>
      <vt:lpstr>'Nilai Harian KI3 '!Print_Titles</vt:lpstr>
      <vt:lpstr>'Nilai Harian KI4 Praktik'!Print_Titles</vt:lpstr>
      <vt:lpstr>'Nilai Harian KI4 Produk'!Print_Titles</vt:lpstr>
      <vt:lpstr>'Rekap KI 3'!Print_Titles</vt:lpstr>
      <vt:lpstr>'Rekap KI4 Praktik'!Print_Titles</vt:lpstr>
      <vt:lpstr>'Rekap KI4 Produk'!Print_Titles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SPd</dc:creator>
  <cp:lastModifiedBy>Faisal</cp:lastModifiedBy>
  <cp:lastPrinted>2018-05-28T11:22:29Z</cp:lastPrinted>
  <dcterms:created xsi:type="dcterms:W3CDTF">2016-10-04T22:32:55Z</dcterms:created>
  <dcterms:modified xsi:type="dcterms:W3CDTF">2020-01-01T07:34:12Z</dcterms:modified>
</cp:coreProperties>
</file>